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小林　英知\Desktop\豊洲カップ\"/>
    </mc:Choice>
  </mc:AlternateContent>
  <bookViews>
    <workbookView xWindow="0" yWindow="0" windowWidth="13515" windowHeight="11235" tabRatio="882"/>
  </bookViews>
  <sheets>
    <sheet name="第20回参加チーム" sheetId="1" r:id="rId1"/>
    <sheet name="予選試合時間" sheetId="3" r:id="rId2"/>
    <sheet name="予選１コート対戦表" sheetId="2" r:id="rId3"/>
    <sheet name="予選２コート対戦表" sheetId="4" r:id="rId4"/>
    <sheet name="４位" sheetId="6" state="hidden" r:id="rId5"/>
    <sheet name="1位パート" sheetId="9" r:id="rId6"/>
    <sheet name="２位パート" sheetId="8" r:id="rId7"/>
    <sheet name="３位パート" sheetId="7" r:id="rId8"/>
  </sheets>
  <definedNames>
    <definedName name="_xlnm.Print_Area" localSheetId="0">第20回参加チーム!$C$2:$L$17</definedName>
    <definedName name="_xlnm.Print_Area" localSheetId="2">予選１コート対戦表!$A$1:Z29</definedName>
    <definedName name="_xlnm.Print_Area" localSheetId="3">予選２コート対戦表!$A$1:Z29</definedName>
    <definedName name="TABLE" localSheetId="5">'1位パート'!$X$15:$X$18</definedName>
    <definedName name="TABLE" localSheetId="6">'２位パート'!$X$15:$X$18</definedName>
    <definedName name="TABLE" localSheetId="7">'３位パート'!$X$15:$X$18</definedName>
    <definedName name="TABLE" localSheetId="4">'４位'!$X$15:$X$18</definedName>
  </definedNames>
  <calcPr calcId="162913"/>
</workbook>
</file>

<file path=xl/calcChain.xml><?xml version="1.0" encoding="utf-8"?>
<calcChain xmlns="http://schemas.openxmlformats.org/spreadsheetml/2006/main">
  <c r="U11" i="3" l="1"/>
  <c r="T11" i="3"/>
  <c r="G32" i="9" l="1"/>
  <c r="H32" i="9"/>
  <c r="G32" i="8"/>
  <c r="H32" i="8"/>
  <c r="G32" i="7"/>
  <c r="H32" i="7"/>
  <c r="I23" i="7" l="1"/>
  <c r="N5" i="3"/>
  <c r="S25" i="3" l="1"/>
  <c r="U27" i="3" s="1"/>
  <c r="I25" i="4"/>
  <c r="K25" i="4"/>
  <c r="K26" i="4"/>
  <c r="I26" i="4"/>
  <c r="H25" i="4"/>
  <c r="F25" i="4"/>
  <c r="I18" i="4"/>
  <c r="K18" i="4"/>
  <c r="K19" i="4"/>
  <c r="I19" i="4"/>
  <c r="H18" i="4"/>
  <c r="F18" i="4"/>
  <c r="I25" i="2"/>
  <c r="K25" i="2"/>
  <c r="K26" i="2"/>
  <c r="I26" i="2"/>
  <c r="H25" i="2"/>
  <c r="F25" i="2"/>
  <c r="I18" i="2"/>
  <c r="K18" i="2"/>
  <c r="K19" i="2"/>
  <c r="I19" i="2"/>
  <c r="H18" i="2"/>
  <c r="F18" i="2"/>
  <c r="I11" i="4"/>
  <c r="K11" i="4"/>
  <c r="K12" i="4"/>
  <c r="I12" i="4"/>
  <c r="H11" i="4"/>
  <c r="F11" i="4"/>
  <c r="K4" i="4"/>
  <c r="I4" i="4"/>
  <c r="K5" i="4"/>
  <c r="I5" i="4"/>
  <c r="H4" i="4"/>
  <c r="F4" i="4"/>
  <c r="I11" i="2"/>
  <c r="K11" i="2"/>
  <c r="K4" i="2"/>
  <c r="I4" i="2"/>
  <c r="K12" i="2"/>
  <c r="I12" i="2"/>
  <c r="K5" i="2"/>
  <c r="I5" i="2"/>
  <c r="H11" i="2"/>
  <c r="F11" i="2"/>
  <c r="H4" i="2"/>
  <c r="F4" i="2"/>
  <c r="S29" i="3"/>
  <c r="U19" i="3" s="1"/>
  <c r="O29" i="3"/>
  <c r="T19" i="3" s="1"/>
  <c r="S27" i="3"/>
  <c r="U29" i="3" s="1"/>
  <c r="O27" i="3"/>
  <c r="T29" i="3" s="1"/>
  <c r="O25" i="3"/>
  <c r="T27" i="3" s="1"/>
  <c r="S23" i="3"/>
  <c r="U25" i="3" s="1"/>
  <c r="O23" i="3"/>
  <c r="T25" i="3" s="1"/>
  <c r="S21" i="3"/>
  <c r="O21" i="3"/>
  <c r="S19" i="3"/>
  <c r="U21" i="3" s="1"/>
  <c r="O19" i="3"/>
  <c r="T21" i="3" s="1"/>
  <c r="H29" i="3"/>
  <c r="J19" i="3" s="1"/>
  <c r="D29" i="3"/>
  <c r="I19" i="3" s="1"/>
  <c r="H27" i="3"/>
  <c r="J29" i="3" s="1"/>
  <c r="D27" i="3"/>
  <c r="I29" i="3" s="1"/>
  <c r="H25" i="3"/>
  <c r="J27" i="3" s="1"/>
  <c r="D25" i="3"/>
  <c r="I27" i="3" s="1"/>
  <c r="H23" i="3"/>
  <c r="J25" i="3" s="1"/>
  <c r="D23" i="3"/>
  <c r="I25" i="3" s="1"/>
  <c r="H21" i="3"/>
  <c r="J23" i="3" s="1"/>
  <c r="D21" i="3"/>
  <c r="I23" i="3" s="1"/>
  <c r="H19" i="3"/>
  <c r="J21" i="3" s="1"/>
  <c r="D19" i="3"/>
  <c r="I21" i="3" s="1"/>
  <c r="S15" i="3"/>
  <c r="O15" i="3"/>
  <c r="S13" i="3"/>
  <c r="U15" i="3" s="1"/>
  <c r="O13" i="3"/>
  <c r="T15" i="3" s="1"/>
  <c r="S11" i="3"/>
  <c r="U13" i="3" s="1"/>
  <c r="O11" i="3"/>
  <c r="T13" i="3" s="1"/>
  <c r="S9" i="3"/>
  <c r="O9" i="3"/>
  <c r="S7" i="3"/>
  <c r="O7" i="3"/>
  <c r="S5" i="3"/>
  <c r="O5" i="3"/>
  <c r="H15" i="3"/>
  <c r="D15" i="3"/>
  <c r="H13" i="3"/>
  <c r="J15" i="3" s="1"/>
  <c r="D13" i="3"/>
  <c r="I15" i="3" s="1"/>
  <c r="H11" i="3"/>
  <c r="J13" i="3" s="1"/>
  <c r="D11" i="3"/>
  <c r="I13" i="3" s="1"/>
  <c r="H9" i="3"/>
  <c r="J11" i="3" s="1"/>
  <c r="D9" i="3"/>
  <c r="I11" i="3" s="1"/>
  <c r="H7" i="3"/>
  <c r="D7" i="3"/>
  <c r="H5" i="3"/>
  <c r="D5" i="3"/>
  <c r="AQ7" i="4"/>
  <c r="AQ14" i="4"/>
  <c r="AQ28" i="4"/>
  <c r="AQ21" i="4"/>
  <c r="AQ28" i="2"/>
  <c r="AQ21" i="2"/>
  <c r="AQ7" i="2"/>
  <c r="AQ14" i="2"/>
  <c r="U23" i="3" l="1"/>
  <c r="T23" i="3"/>
  <c r="T30" i="9"/>
  <c r="R30" i="9"/>
  <c r="T29" i="9"/>
  <c r="R29" i="9"/>
  <c r="T28" i="9"/>
  <c r="R28" i="9"/>
  <c r="T27" i="9"/>
  <c r="R27" i="9"/>
  <c r="G24" i="9"/>
  <c r="I24" i="9" s="1"/>
  <c r="G25" i="9" s="1"/>
  <c r="N14" i="9" s="1"/>
  <c r="I23" i="9"/>
  <c r="S19" i="9"/>
  <c r="M19" i="9"/>
  <c r="I19" i="9"/>
  <c r="E19" i="9"/>
  <c r="R18" i="9"/>
  <c r="P18" i="9"/>
  <c r="H18" i="9"/>
  <c r="F18" i="9"/>
  <c r="E14" i="9"/>
  <c r="S13" i="9"/>
  <c r="N13" i="9"/>
  <c r="I13" i="9"/>
  <c r="E13" i="9"/>
  <c r="T12" i="9"/>
  <c r="S12" i="9"/>
  <c r="R12" i="9"/>
  <c r="P12" i="9"/>
  <c r="N12" i="9"/>
  <c r="L12" i="9"/>
  <c r="J12" i="9"/>
  <c r="I12" i="9"/>
  <c r="H12" i="9"/>
  <c r="F12" i="9"/>
  <c r="E12" i="9"/>
  <c r="D12" i="9"/>
  <c r="Q10" i="9"/>
  <c r="G10" i="9"/>
  <c r="Q9" i="9"/>
  <c r="G9" i="9"/>
  <c r="S8" i="9"/>
  <c r="N8" i="9"/>
  <c r="I8" i="9"/>
  <c r="E8" i="9"/>
  <c r="O7" i="9"/>
  <c r="L7" i="9"/>
  <c r="J7" i="9"/>
  <c r="H7" i="9"/>
  <c r="Q5" i="9"/>
  <c r="L5" i="9"/>
  <c r="J5" i="9"/>
  <c r="G5" i="9"/>
  <c r="T30" i="8"/>
  <c r="R30" i="8"/>
  <c r="T29" i="8"/>
  <c r="R29" i="8"/>
  <c r="T28" i="8"/>
  <c r="R28" i="8"/>
  <c r="T27" i="8"/>
  <c r="R27" i="8"/>
  <c r="G24" i="8"/>
  <c r="I23" i="8"/>
  <c r="S19" i="8"/>
  <c r="M19" i="8"/>
  <c r="I19" i="8"/>
  <c r="E19" i="8"/>
  <c r="R18" i="8"/>
  <c r="P18" i="8"/>
  <c r="H18" i="8"/>
  <c r="F18" i="8"/>
  <c r="E14" i="8"/>
  <c r="S13" i="8"/>
  <c r="N13" i="8"/>
  <c r="I13" i="8"/>
  <c r="E13" i="8"/>
  <c r="T12" i="8"/>
  <c r="S12" i="8"/>
  <c r="R12" i="8"/>
  <c r="P12" i="8"/>
  <c r="N12" i="8"/>
  <c r="L12" i="8"/>
  <c r="J12" i="8"/>
  <c r="I12" i="8"/>
  <c r="H12" i="8"/>
  <c r="F12" i="8"/>
  <c r="E12" i="8"/>
  <c r="D12" i="8"/>
  <c r="Q10" i="8"/>
  <c r="G10" i="8"/>
  <c r="Q9" i="8"/>
  <c r="G9" i="8"/>
  <c r="S8" i="8"/>
  <c r="N8" i="8"/>
  <c r="I8" i="8"/>
  <c r="E8" i="8"/>
  <c r="O7" i="8"/>
  <c r="L7" i="8"/>
  <c r="J7" i="8"/>
  <c r="H7" i="8"/>
  <c r="Q5" i="8"/>
  <c r="L5" i="8"/>
  <c r="J5" i="8"/>
  <c r="G5" i="8"/>
  <c r="T30" i="7"/>
  <c r="R30" i="7"/>
  <c r="T29" i="7"/>
  <c r="R29" i="7"/>
  <c r="T28" i="7"/>
  <c r="R28" i="7"/>
  <c r="T27" i="7"/>
  <c r="R27" i="7"/>
  <c r="G24" i="7"/>
  <c r="I14" i="7" s="1"/>
  <c r="S19" i="7"/>
  <c r="M19" i="7"/>
  <c r="I19" i="7"/>
  <c r="E19" i="7"/>
  <c r="R18" i="7"/>
  <c r="P18" i="7"/>
  <c r="H18" i="7"/>
  <c r="F18" i="7"/>
  <c r="E14" i="7"/>
  <c r="S13" i="7"/>
  <c r="N13" i="7"/>
  <c r="I13" i="7"/>
  <c r="E13" i="7"/>
  <c r="T12" i="7"/>
  <c r="S12" i="7"/>
  <c r="R12" i="7"/>
  <c r="P12" i="7"/>
  <c r="N12" i="7"/>
  <c r="L12" i="7"/>
  <c r="J12" i="7"/>
  <c r="I12" i="7"/>
  <c r="H12" i="7"/>
  <c r="F12" i="7"/>
  <c r="E12" i="7"/>
  <c r="D12" i="7"/>
  <c r="Q10" i="7"/>
  <c r="G10" i="7"/>
  <c r="Q9" i="7"/>
  <c r="G9" i="7"/>
  <c r="S8" i="7"/>
  <c r="N8" i="7"/>
  <c r="I8" i="7"/>
  <c r="E8" i="7"/>
  <c r="O7" i="7"/>
  <c r="L7" i="7"/>
  <c r="J7" i="7"/>
  <c r="H7" i="7"/>
  <c r="Q5" i="7"/>
  <c r="J5" i="7"/>
  <c r="G5" i="7"/>
  <c r="T32" i="6"/>
  <c r="R32" i="6"/>
  <c r="T31" i="6"/>
  <c r="R31" i="6"/>
  <c r="T30" i="6"/>
  <c r="R30" i="6"/>
  <c r="T29" i="6"/>
  <c r="R29" i="6"/>
  <c r="T28" i="6"/>
  <c r="R28" i="6"/>
  <c r="T27" i="6"/>
  <c r="R27" i="6"/>
  <c r="G24" i="6"/>
  <c r="I24" i="6" s="1"/>
  <c r="G25" i="6" s="1"/>
  <c r="I23" i="6"/>
  <c r="S19" i="6"/>
  <c r="M19" i="6"/>
  <c r="I19" i="6"/>
  <c r="E19" i="6"/>
  <c r="R18" i="6"/>
  <c r="P18" i="6"/>
  <c r="H18" i="6"/>
  <c r="F18" i="6"/>
  <c r="E14" i="6"/>
  <c r="S13" i="6"/>
  <c r="N13" i="6"/>
  <c r="I13" i="6"/>
  <c r="E13" i="6"/>
  <c r="T12" i="6"/>
  <c r="S12" i="6"/>
  <c r="R12" i="6"/>
  <c r="P12" i="6"/>
  <c r="N12" i="6"/>
  <c r="L12" i="6"/>
  <c r="J12" i="6"/>
  <c r="I12" i="6"/>
  <c r="H12" i="6"/>
  <c r="F12" i="6"/>
  <c r="E12" i="6"/>
  <c r="D12" i="6"/>
  <c r="Q10" i="6"/>
  <c r="G10" i="6"/>
  <c r="Q9" i="6"/>
  <c r="G9" i="6"/>
  <c r="S8" i="6"/>
  <c r="N8" i="6"/>
  <c r="I8" i="6"/>
  <c r="E8" i="6"/>
  <c r="O7" i="6"/>
  <c r="L7" i="6"/>
  <c r="J7" i="6"/>
  <c r="H7" i="6"/>
  <c r="Q5" i="6"/>
  <c r="L5" i="6"/>
  <c r="J5" i="6"/>
  <c r="G5" i="6"/>
  <c r="I28" i="4"/>
  <c r="K28" i="4"/>
  <c r="B27" i="4"/>
  <c r="I24" i="4" s="1"/>
  <c r="F28" i="4"/>
  <c r="H28" i="4"/>
  <c r="F27" i="4"/>
  <c r="H27" i="4"/>
  <c r="B26" i="4"/>
  <c r="F24" i="4" s="1"/>
  <c r="C28" i="4"/>
  <c r="E28" i="4"/>
  <c r="C27" i="4"/>
  <c r="E27" i="4"/>
  <c r="S25" i="4"/>
  <c r="E26" i="4"/>
  <c r="S26" i="4" s="1"/>
  <c r="B25" i="4"/>
  <c r="C24" i="4" s="1"/>
  <c r="I21" i="4"/>
  <c r="K21" i="4"/>
  <c r="H20" i="4"/>
  <c r="B20" i="4"/>
  <c r="I17" i="4" s="1"/>
  <c r="F21" i="4"/>
  <c r="H21" i="4"/>
  <c r="F20" i="4"/>
  <c r="B19" i="4"/>
  <c r="F17" i="4" s="1"/>
  <c r="C21" i="4"/>
  <c r="E21" i="4"/>
  <c r="C20" i="4"/>
  <c r="E20" i="4"/>
  <c r="R18" i="4"/>
  <c r="B18" i="4"/>
  <c r="C17" i="4" s="1"/>
  <c r="I14" i="4"/>
  <c r="K14" i="4"/>
  <c r="B13" i="4"/>
  <c r="I10" i="4" s="1"/>
  <c r="F14" i="4"/>
  <c r="H14" i="4"/>
  <c r="F13" i="4"/>
  <c r="H13" i="4"/>
  <c r="B12" i="4"/>
  <c r="F10" i="4" s="1"/>
  <c r="C14" i="4"/>
  <c r="E14" i="4"/>
  <c r="C13" i="4"/>
  <c r="E13" i="4"/>
  <c r="C12" i="4"/>
  <c r="B11" i="4"/>
  <c r="C10" i="4" s="1"/>
  <c r="I7" i="4"/>
  <c r="K7" i="4"/>
  <c r="F6" i="4"/>
  <c r="E6" i="4"/>
  <c r="B6" i="4"/>
  <c r="I3" i="4" s="1"/>
  <c r="F7" i="4"/>
  <c r="H7" i="4"/>
  <c r="H6" i="4"/>
  <c r="C5" i="4"/>
  <c r="B5" i="4"/>
  <c r="F3" i="4" s="1"/>
  <c r="C7" i="4"/>
  <c r="E7" i="4"/>
  <c r="C6" i="4"/>
  <c r="S4" i="4"/>
  <c r="B4" i="4"/>
  <c r="C3" i="4" s="1"/>
  <c r="V19" i="3"/>
  <c r="V25" i="3"/>
  <c r="N19" i="3"/>
  <c r="L21" i="3" s="1"/>
  <c r="N21" i="3" s="1"/>
  <c r="L23" i="3" s="1"/>
  <c r="N23" i="3" s="1"/>
  <c r="L25" i="3" s="1"/>
  <c r="N25" i="3" s="1"/>
  <c r="L27" i="3" s="1"/>
  <c r="N27" i="3" s="1"/>
  <c r="L29" i="3" s="1"/>
  <c r="N29" i="3" s="1"/>
  <c r="T5" i="3"/>
  <c r="J9" i="3"/>
  <c r="L7" i="3"/>
  <c r="N7" i="3" s="1"/>
  <c r="L9" i="3" s="1"/>
  <c r="N9" i="3" s="1"/>
  <c r="L11" i="3" s="1"/>
  <c r="N11" i="3" s="1"/>
  <c r="L13" i="3" s="1"/>
  <c r="N13" i="3" s="1"/>
  <c r="L15" i="3" s="1"/>
  <c r="N15" i="3" s="1"/>
  <c r="J5" i="3"/>
  <c r="I28" i="2"/>
  <c r="K28" i="2"/>
  <c r="C27" i="2"/>
  <c r="B27" i="2"/>
  <c r="I24" i="2" s="1"/>
  <c r="F28" i="2"/>
  <c r="H28" i="2"/>
  <c r="F27" i="2"/>
  <c r="H27" i="2"/>
  <c r="B26" i="2"/>
  <c r="C28" i="2"/>
  <c r="E28" i="2"/>
  <c r="C26" i="2"/>
  <c r="E26" i="2"/>
  <c r="B25" i="2"/>
  <c r="C24" i="2" s="1"/>
  <c r="I21" i="2"/>
  <c r="K21" i="2"/>
  <c r="B20" i="2"/>
  <c r="I17" i="2" s="1"/>
  <c r="F21" i="2"/>
  <c r="H21" i="2"/>
  <c r="F20" i="2"/>
  <c r="H20" i="2"/>
  <c r="B19" i="2"/>
  <c r="F17" i="2" s="1"/>
  <c r="C21" i="2"/>
  <c r="E21" i="2"/>
  <c r="C20" i="2"/>
  <c r="E20" i="2"/>
  <c r="E19" i="2"/>
  <c r="S19" i="2" s="1"/>
  <c r="B18" i="2"/>
  <c r="C17" i="2" s="1"/>
  <c r="I14" i="2"/>
  <c r="K14" i="2"/>
  <c r="B13" i="2"/>
  <c r="I10" i="2" s="1"/>
  <c r="F14" i="2"/>
  <c r="H14" i="2"/>
  <c r="F13" i="2"/>
  <c r="H13" i="2"/>
  <c r="B12" i="2"/>
  <c r="K9" i="3" s="1"/>
  <c r="C14" i="2"/>
  <c r="E14" i="2"/>
  <c r="C13" i="2"/>
  <c r="E13" i="2"/>
  <c r="R11" i="2"/>
  <c r="B11" i="2"/>
  <c r="K5" i="3" s="1"/>
  <c r="I7" i="2"/>
  <c r="K7" i="2"/>
  <c r="B6" i="2"/>
  <c r="I3" i="2" s="1"/>
  <c r="F7" i="2"/>
  <c r="H7" i="2"/>
  <c r="F6" i="2"/>
  <c r="H6" i="2"/>
  <c r="B5" i="2"/>
  <c r="F3" i="2" s="1"/>
  <c r="C7" i="2"/>
  <c r="E7" i="2"/>
  <c r="C6" i="2"/>
  <c r="E6" i="2"/>
  <c r="C5" i="2"/>
  <c r="E5" i="2"/>
  <c r="B4" i="2"/>
  <c r="C3" i="2" s="1"/>
  <c r="S21" i="2" l="1"/>
  <c r="I14" i="6"/>
  <c r="I14" i="9"/>
  <c r="C10" i="2"/>
  <c r="F10" i="2"/>
  <c r="S13" i="4"/>
  <c r="S13" i="2"/>
  <c r="S27" i="4"/>
  <c r="S21" i="4"/>
  <c r="R25" i="4"/>
  <c r="U25" i="4" s="1"/>
  <c r="S6" i="4"/>
  <c r="R5" i="4"/>
  <c r="S7" i="4"/>
  <c r="Q11" i="4"/>
  <c r="O13" i="4"/>
  <c r="E12" i="4"/>
  <c r="S12" i="4" s="1"/>
  <c r="Q4" i="4"/>
  <c r="E5" i="4"/>
  <c r="S5" i="4" s="1"/>
  <c r="Q21" i="2"/>
  <c r="S20" i="2"/>
  <c r="R18" i="2"/>
  <c r="R6" i="2"/>
  <c r="S5" i="2"/>
  <c r="O13" i="2"/>
  <c r="Q11" i="2"/>
  <c r="E12" i="2"/>
  <c r="S12" i="2" s="1"/>
  <c r="O6" i="2"/>
  <c r="R5" i="2"/>
  <c r="Q5" i="2"/>
  <c r="O5" i="2"/>
  <c r="R7" i="2"/>
  <c r="O7" i="2"/>
  <c r="P7" i="2"/>
  <c r="Q7" i="2"/>
  <c r="O14" i="2"/>
  <c r="R14" i="2"/>
  <c r="Q14" i="2"/>
  <c r="P14" i="2"/>
  <c r="S6" i="2"/>
  <c r="S7" i="2"/>
  <c r="E27" i="2"/>
  <c r="S27" i="2" s="1"/>
  <c r="R25" i="2"/>
  <c r="O4" i="2"/>
  <c r="S4" i="2"/>
  <c r="T7" i="3"/>
  <c r="R13" i="2"/>
  <c r="Q13" i="2"/>
  <c r="I5" i="3"/>
  <c r="C19" i="2"/>
  <c r="S18" i="2"/>
  <c r="V23" i="3"/>
  <c r="P21" i="4"/>
  <c r="O21" i="4"/>
  <c r="R21" i="4"/>
  <c r="Q21" i="4"/>
  <c r="Q4" i="2"/>
  <c r="R4" i="2"/>
  <c r="O25" i="2"/>
  <c r="I7" i="3"/>
  <c r="Q6" i="2"/>
  <c r="O11" i="2"/>
  <c r="S14" i="2"/>
  <c r="R20" i="2"/>
  <c r="Q20" i="2"/>
  <c r="O20" i="2"/>
  <c r="S26" i="2"/>
  <c r="T9" i="3"/>
  <c r="C12" i="2"/>
  <c r="S11" i="2"/>
  <c r="U11" i="2" s="1"/>
  <c r="P21" i="2"/>
  <c r="O21" i="2"/>
  <c r="R21" i="2"/>
  <c r="U21" i="2" s="1"/>
  <c r="P28" i="2"/>
  <c r="O28" i="2"/>
  <c r="R28" i="2"/>
  <c r="Q28" i="2"/>
  <c r="K25" i="3"/>
  <c r="K29" i="3"/>
  <c r="O7" i="4"/>
  <c r="R7" i="4"/>
  <c r="Q7" i="4"/>
  <c r="P7" i="4"/>
  <c r="O18" i="2"/>
  <c r="V27" i="3"/>
  <c r="I9" i="3"/>
  <c r="K23" i="3"/>
  <c r="K27" i="3"/>
  <c r="S25" i="2"/>
  <c r="F24" i="2"/>
  <c r="R27" i="2"/>
  <c r="S28" i="2"/>
  <c r="R6" i="4"/>
  <c r="Q6" i="4"/>
  <c r="O20" i="4"/>
  <c r="R20" i="4"/>
  <c r="Q20" i="4"/>
  <c r="Q18" i="2"/>
  <c r="R26" i="2"/>
  <c r="Q26" i="2"/>
  <c r="O26" i="2"/>
  <c r="V21" i="3"/>
  <c r="O4" i="4"/>
  <c r="R4" i="4"/>
  <c r="U4" i="4" s="1"/>
  <c r="O6" i="4"/>
  <c r="O11" i="4"/>
  <c r="R11" i="4"/>
  <c r="S14" i="4"/>
  <c r="P14" i="4"/>
  <c r="E19" i="4"/>
  <c r="S19" i="4" s="1"/>
  <c r="Q18" i="4"/>
  <c r="O18" i="4"/>
  <c r="O27" i="4"/>
  <c r="R27" i="4"/>
  <c r="Q27" i="4"/>
  <c r="Q25" i="2"/>
  <c r="S11" i="4"/>
  <c r="R12" i="4"/>
  <c r="C19" i="4"/>
  <c r="S18" i="4"/>
  <c r="U18" i="4" s="1"/>
  <c r="R13" i="4"/>
  <c r="Q13" i="4"/>
  <c r="O14" i="4"/>
  <c r="R14" i="4"/>
  <c r="Q14" i="4"/>
  <c r="S20" i="4"/>
  <c r="P28" i="4"/>
  <c r="O28" i="4"/>
  <c r="R28" i="4"/>
  <c r="Q28" i="4"/>
  <c r="C26" i="4"/>
  <c r="O25" i="4"/>
  <c r="I25" i="6"/>
  <c r="N14" i="6"/>
  <c r="G26" i="6"/>
  <c r="S28" i="4"/>
  <c r="Q25" i="4"/>
  <c r="I24" i="7"/>
  <c r="G25" i="7" s="1"/>
  <c r="I14" i="8"/>
  <c r="I24" i="8"/>
  <c r="G25" i="8" s="1"/>
  <c r="G26" i="9"/>
  <c r="I25" i="9"/>
  <c r="O12" i="4" l="1"/>
  <c r="T12" i="4" s="1"/>
  <c r="U14" i="4"/>
  <c r="Q12" i="4"/>
  <c r="U27" i="4"/>
  <c r="O27" i="2"/>
  <c r="T27" i="2" s="1"/>
  <c r="U12" i="4"/>
  <c r="U18" i="2"/>
  <c r="U6" i="4"/>
  <c r="O5" i="4"/>
  <c r="Q5" i="4"/>
  <c r="U13" i="4"/>
  <c r="U13" i="2"/>
  <c r="U21" i="4"/>
  <c r="U20" i="2"/>
  <c r="U28" i="4"/>
  <c r="U5" i="4"/>
  <c r="T13" i="4"/>
  <c r="U7" i="4"/>
  <c r="Q27" i="2"/>
  <c r="U26" i="2"/>
  <c r="U27" i="2"/>
  <c r="U6" i="2"/>
  <c r="U5" i="2"/>
  <c r="U4" i="2"/>
  <c r="T25" i="4"/>
  <c r="T14" i="4"/>
  <c r="R19" i="4"/>
  <c r="U19" i="4" s="1"/>
  <c r="Q19" i="4"/>
  <c r="O19" i="4"/>
  <c r="T18" i="4"/>
  <c r="U11" i="4"/>
  <c r="K19" i="3"/>
  <c r="T26" i="2"/>
  <c r="V29" i="3"/>
  <c r="U20" i="4"/>
  <c r="Q12" i="2"/>
  <c r="R12" i="2"/>
  <c r="U12" i="2" s="1"/>
  <c r="O12" i="2"/>
  <c r="U7" i="3"/>
  <c r="V7" i="3"/>
  <c r="T25" i="2"/>
  <c r="U9" i="3"/>
  <c r="V9" i="3"/>
  <c r="T4" i="2"/>
  <c r="T14" i="2"/>
  <c r="U7" i="2"/>
  <c r="V11" i="3"/>
  <c r="T21" i="4"/>
  <c r="V13" i="3"/>
  <c r="U25" i="2"/>
  <c r="T13" i="2"/>
  <c r="S14" i="6"/>
  <c r="I26" i="6"/>
  <c r="G27" i="6" s="1"/>
  <c r="T11" i="4"/>
  <c r="T20" i="4"/>
  <c r="U28" i="2"/>
  <c r="T21" i="2"/>
  <c r="I26" i="9"/>
  <c r="G27" i="9" s="1"/>
  <c r="S14" i="9"/>
  <c r="I25" i="7"/>
  <c r="N14" i="7"/>
  <c r="G26" i="7"/>
  <c r="T28" i="4"/>
  <c r="T4" i="4"/>
  <c r="T18" i="2"/>
  <c r="T7" i="4"/>
  <c r="T28" i="2"/>
  <c r="T20" i="2"/>
  <c r="T11" i="2"/>
  <c r="R19" i="2"/>
  <c r="U19" i="2" s="1"/>
  <c r="Q19" i="2"/>
  <c r="O19" i="2"/>
  <c r="V15" i="3"/>
  <c r="K7" i="3"/>
  <c r="J7" i="3"/>
  <c r="T5" i="2"/>
  <c r="I25" i="8"/>
  <c r="N14" i="8"/>
  <c r="G26" i="8"/>
  <c r="R26" i="4"/>
  <c r="U26" i="4" s="1"/>
  <c r="O26" i="4"/>
  <c r="Q26" i="4"/>
  <c r="T27" i="4"/>
  <c r="T6" i="4"/>
  <c r="K21" i="3"/>
  <c r="U5" i="3"/>
  <c r="V5" i="3"/>
  <c r="U14" i="2"/>
  <c r="T7" i="2"/>
  <c r="T6" i="2"/>
  <c r="T5" i="4" l="1"/>
  <c r="AB6" i="4" s="1"/>
  <c r="AC6" i="4" s="1"/>
  <c r="AB11" i="4"/>
  <c r="AC11" i="4" s="1"/>
  <c r="AB28" i="2"/>
  <c r="AC28" i="2" s="1"/>
  <c r="AB6" i="2"/>
  <c r="AC6" i="2" s="1"/>
  <c r="I26" i="8"/>
  <c r="G27" i="8" s="1"/>
  <c r="S14" i="8"/>
  <c r="AB7" i="2"/>
  <c r="AC7" i="2" s="1"/>
  <c r="AB5" i="2"/>
  <c r="AC5" i="2" s="1"/>
  <c r="AB7" i="4"/>
  <c r="AC7" i="4" s="1"/>
  <c r="I27" i="6"/>
  <c r="G19" i="6"/>
  <c r="G28" i="6"/>
  <c r="T12" i="2"/>
  <c r="AB12" i="2" s="1"/>
  <c r="AC12" i="2" s="1"/>
  <c r="T19" i="4"/>
  <c r="AB19" i="4" s="1"/>
  <c r="AC19" i="4" s="1"/>
  <c r="T26" i="4"/>
  <c r="AB26" i="4" s="1"/>
  <c r="AC26" i="4" s="1"/>
  <c r="T19" i="2"/>
  <c r="AB19" i="2" s="1"/>
  <c r="AC19" i="2" s="1"/>
  <c r="I26" i="7"/>
  <c r="G27" i="7" s="1"/>
  <c r="S14" i="7"/>
  <c r="I27" i="9"/>
  <c r="G28" i="9"/>
  <c r="G19" i="9"/>
  <c r="AB13" i="4"/>
  <c r="AC13" i="4" s="1"/>
  <c r="AB27" i="2"/>
  <c r="AC27" i="2" s="1"/>
  <c r="AB14" i="4"/>
  <c r="AC14" i="4" s="1"/>
  <c r="AB4" i="2"/>
  <c r="AC4" i="2" s="1"/>
  <c r="AB25" i="2"/>
  <c r="AC25" i="2" s="1"/>
  <c r="AB26" i="2"/>
  <c r="AC26" i="2" s="1"/>
  <c r="AB12" i="4"/>
  <c r="AC12" i="4" s="1"/>
  <c r="AD14" i="4" l="1"/>
  <c r="AE14" i="4" s="1"/>
  <c r="AB5" i="4"/>
  <c r="AC5" i="4" s="1"/>
  <c r="AB4" i="4"/>
  <c r="AC4" i="4" s="1"/>
  <c r="AD26" i="2"/>
  <c r="AE26" i="2" s="1"/>
  <c r="AD5" i="2"/>
  <c r="AE5" i="2" s="1"/>
  <c r="AD6" i="2"/>
  <c r="AE6" i="2" s="1"/>
  <c r="AB28" i="4"/>
  <c r="AC28" i="4" s="1"/>
  <c r="AB27" i="4"/>
  <c r="AC27" i="4" s="1"/>
  <c r="AB25" i="4"/>
  <c r="AC25" i="4" s="1"/>
  <c r="AB21" i="4"/>
  <c r="AC21" i="4" s="1"/>
  <c r="AB20" i="4"/>
  <c r="AC20" i="4" s="1"/>
  <c r="AD12" i="4"/>
  <c r="AE12" i="4" s="1"/>
  <c r="AB18" i="2"/>
  <c r="AC18" i="2" s="1"/>
  <c r="AB21" i="2"/>
  <c r="AC21" i="2" s="1"/>
  <c r="AD7" i="2"/>
  <c r="AE7" i="2" s="1"/>
  <c r="AD25" i="2"/>
  <c r="AE25" i="2" s="1"/>
  <c r="AD13" i="4"/>
  <c r="AE13" i="4" s="1"/>
  <c r="Q19" i="9"/>
  <c r="I28" i="9"/>
  <c r="G29" i="9" s="1"/>
  <c r="AB18" i="4"/>
  <c r="AC18" i="4" s="1"/>
  <c r="I28" i="6"/>
  <c r="G29" i="6" s="1"/>
  <c r="Q19" i="6"/>
  <c r="AB11" i="2"/>
  <c r="AC11" i="2" s="1"/>
  <c r="AD27" i="2"/>
  <c r="AE27" i="2" s="1"/>
  <c r="I27" i="7"/>
  <c r="G28" i="7"/>
  <c r="G19" i="7"/>
  <c r="AB14" i="2"/>
  <c r="AC14" i="2" s="1"/>
  <c r="AD4" i="2"/>
  <c r="AE4" i="2" s="1"/>
  <c r="AD28" i="2"/>
  <c r="AE28" i="2" s="1"/>
  <c r="AB13" i="2"/>
  <c r="AC13" i="2" s="1"/>
  <c r="AD11" i="4"/>
  <c r="AE11" i="4" s="1"/>
  <c r="AB20" i="2"/>
  <c r="AC20" i="2" s="1"/>
  <c r="G28" i="8"/>
  <c r="G19" i="8"/>
  <c r="I27" i="8"/>
  <c r="AD7" i="4" l="1"/>
  <c r="AE7" i="4" s="1"/>
  <c r="AD5" i="4"/>
  <c r="AE5" i="4" s="1"/>
  <c r="AD4" i="4"/>
  <c r="AE4" i="4" s="1"/>
  <c r="AD6" i="4"/>
  <c r="AE6" i="4" s="1"/>
  <c r="AF28" i="2"/>
  <c r="AG28" i="2" s="1"/>
  <c r="AI28" i="2" s="1"/>
  <c r="AD21" i="2"/>
  <c r="AE21" i="2" s="1"/>
  <c r="AD28" i="4"/>
  <c r="AE28" i="4" s="1"/>
  <c r="AD13" i="2"/>
  <c r="AE13" i="2" s="1"/>
  <c r="AD20" i="2"/>
  <c r="AE20" i="2" s="1"/>
  <c r="AD25" i="4"/>
  <c r="AE25" i="4" s="1"/>
  <c r="AD26" i="4"/>
  <c r="AE26" i="4" s="1"/>
  <c r="AD20" i="4"/>
  <c r="AE20" i="4" s="1"/>
  <c r="AD27" i="4"/>
  <c r="AE27" i="4" s="1"/>
  <c r="AD18" i="4"/>
  <c r="AE18" i="4" s="1"/>
  <c r="AF12" i="4"/>
  <c r="AG12" i="4" s="1"/>
  <c r="AF13" i="4"/>
  <c r="AG13" i="4" s="1"/>
  <c r="AF4" i="2"/>
  <c r="AG4" i="2" s="1"/>
  <c r="AF6" i="2"/>
  <c r="AG6" i="2" s="1"/>
  <c r="AF7" i="2"/>
  <c r="AG7" i="2" s="1"/>
  <c r="AI7" i="2" s="1"/>
  <c r="AF5" i="2"/>
  <c r="AG5" i="2" s="1"/>
  <c r="Q19" i="8"/>
  <c r="I28" i="8"/>
  <c r="G29" i="8" s="1"/>
  <c r="AD11" i="2"/>
  <c r="AE11" i="2" s="1"/>
  <c r="AD21" i="4"/>
  <c r="AE21" i="4" s="1"/>
  <c r="AD14" i="2"/>
  <c r="AE14" i="2" s="1"/>
  <c r="AF25" i="2"/>
  <c r="AG25" i="2" s="1"/>
  <c r="I28" i="7"/>
  <c r="G29" i="7" s="1"/>
  <c r="Q19" i="7"/>
  <c r="AD12" i="2"/>
  <c r="AE12" i="2" s="1"/>
  <c r="AD19" i="4"/>
  <c r="AE19" i="4" s="1"/>
  <c r="I29" i="9"/>
  <c r="G30" i="9"/>
  <c r="G11" i="9"/>
  <c r="AD18" i="2"/>
  <c r="AE18" i="2" s="1"/>
  <c r="AF27" i="2"/>
  <c r="AG27" i="2" s="1"/>
  <c r="AF11" i="4"/>
  <c r="AG11" i="4" s="1"/>
  <c r="AD19" i="2"/>
  <c r="AE19" i="2" s="1"/>
  <c r="I29" i="6"/>
  <c r="G11" i="6"/>
  <c r="G30" i="6"/>
  <c r="AF26" i="2"/>
  <c r="AG26" i="2" s="1"/>
  <c r="AF14" i="4"/>
  <c r="AG14" i="4" s="1"/>
  <c r="AF4" i="4" l="1"/>
  <c r="AG4" i="4" s="1"/>
  <c r="AI4" i="4" s="1"/>
  <c r="AF7" i="4"/>
  <c r="AG7" i="4" s="1"/>
  <c r="AI7" i="4" s="1"/>
  <c r="AF5" i="4"/>
  <c r="AG5" i="4" s="1"/>
  <c r="AI5" i="4" s="1"/>
  <c r="AF6" i="4"/>
  <c r="AG6" i="4" s="1"/>
  <c r="AI6" i="4" s="1"/>
  <c r="AF28" i="4"/>
  <c r="AG28" i="4" s="1"/>
  <c r="AI28" i="4" s="1"/>
  <c r="AF20" i="2"/>
  <c r="AG20" i="2" s="1"/>
  <c r="AI20" i="2" s="1"/>
  <c r="AF19" i="4"/>
  <c r="AG19" i="4" s="1"/>
  <c r="AI19" i="4" s="1"/>
  <c r="AF26" i="4"/>
  <c r="AG26" i="4" s="1"/>
  <c r="AI26" i="4" s="1"/>
  <c r="AF27" i="4"/>
  <c r="AG27" i="4" s="1"/>
  <c r="AI27" i="4" s="1"/>
  <c r="AF25" i="4"/>
  <c r="AG25" i="4" s="1"/>
  <c r="AI25" i="4" s="1"/>
  <c r="AF19" i="2"/>
  <c r="AG19" i="2" s="1"/>
  <c r="AI19" i="2" s="1"/>
  <c r="AF12" i="2"/>
  <c r="AG12" i="2" s="1"/>
  <c r="AI12" i="2" s="1"/>
  <c r="AI6" i="2"/>
  <c r="AI5" i="2"/>
  <c r="AI12" i="4"/>
  <c r="AI4" i="2"/>
  <c r="AF18" i="4"/>
  <c r="AG18" i="4" s="1"/>
  <c r="AI13" i="4"/>
  <c r="I30" i="6"/>
  <c r="G31" i="6" s="1"/>
  <c r="Q11" i="6"/>
  <c r="AI14" i="4"/>
  <c r="AI11" i="4"/>
  <c r="AF11" i="2"/>
  <c r="AG11" i="2" s="1"/>
  <c r="AF18" i="2"/>
  <c r="AG18" i="2" s="1"/>
  <c r="I29" i="7"/>
  <c r="G11" i="7"/>
  <c r="G30" i="7"/>
  <c r="G30" i="8"/>
  <c r="G11" i="8"/>
  <c r="I29" i="8"/>
  <c r="AI26" i="2"/>
  <c r="AF13" i="2"/>
  <c r="AG13" i="2" s="1"/>
  <c r="AF14" i="2"/>
  <c r="AG14" i="2" s="1"/>
  <c r="AI27" i="2"/>
  <c r="Q11" i="9"/>
  <c r="I30" i="9"/>
  <c r="AF21" i="2"/>
  <c r="AG21" i="2" s="1"/>
  <c r="AI25" i="2"/>
  <c r="AF21" i="4"/>
  <c r="AG21" i="4" s="1"/>
  <c r="AF20" i="4"/>
  <c r="AG20" i="4" s="1"/>
  <c r="AJ6" i="2" l="1"/>
  <c r="AK6" i="2" s="1"/>
  <c r="AJ4" i="2"/>
  <c r="AJ7" i="2"/>
  <c r="AK7" i="2" s="1"/>
  <c r="AJ5" i="2"/>
  <c r="AK5" i="2" s="1"/>
  <c r="AI18" i="4"/>
  <c r="AJ25" i="4"/>
  <c r="AK25" i="4" s="1"/>
  <c r="AJ11" i="4"/>
  <c r="AJ6" i="4"/>
  <c r="AK6" i="4" s="1"/>
  <c r="AJ4" i="4"/>
  <c r="AK4" i="4" s="1"/>
  <c r="AJ7" i="4"/>
  <c r="AK7" i="4" s="1"/>
  <c r="AJ25" i="2"/>
  <c r="AK25" i="2" s="1"/>
  <c r="AI21" i="4"/>
  <c r="K8" i="9"/>
  <c r="I31" i="9"/>
  <c r="I32" i="9" s="1"/>
  <c r="AI13" i="2"/>
  <c r="AI21" i="2"/>
  <c r="AJ27" i="2"/>
  <c r="AJ5" i="4"/>
  <c r="AJ12" i="4"/>
  <c r="AJ28" i="2"/>
  <c r="AJ26" i="4"/>
  <c r="AJ28" i="4"/>
  <c r="I31" i="6"/>
  <c r="G32" i="6" s="1"/>
  <c r="K8" i="6"/>
  <c r="AI14" i="2"/>
  <c r="AI18" i="2"/>
  <c r="AI11" i="2"/>
  <c r="AJ26" i="2"/>
  <c r="AI20" i="4"/>
  <c r="I30" i="8"/>
  <c r="Q11" i="8"/>
  <c r="I30" i="7"/>
  <c r="Q11" i="7"/>
  <c r="AJ27" i="4"/>
  <c r="AJ13" i="4"/>
  <c r="AJ14" i="4"/>
  <c r="AJ20" i="4" l="1"/>
  <c r="AK20" i="4" s="1"/>
  <c r="AK11" i="4"/>
  <c r="AK4" i="2"/>
  <c r="AL6" i="2" s="1"/>
  <c r="AM6" i="2" s="1"/>
  <c r="AJ18" i="2"/>
  <c r="AK18" i="2" s="1"/>
  <c r="AJ20" i="2"/>
  <c r="AK20" i="2" s="1"/>
  <c r="AJ12" i="2"/>
  <c r="AK12" i="2" s="1"/>
  <c r="AJ11" i="2"/>
  <c r="I31" i="8"/>
  <c r="I32" i="8" s="1"/>
  <c r="K8" i="8"/>
  <c r="AK13" i="4"/>
  <c r="AK27" i="4"/>
  <c r="I31" i="7"/>
  <c r="I32" i="7" s="1"/>
  <c r="K8" i="7"/>
  <c r="AJ18" i="4"/>
  <c r="AK26" i="2"/>
  <c r="AJ14" i="2"/>
  <c r="AK27" i="2"/>
  <c r="K6" i="9"/>
  <c r="AJ21" i="4"/>
  <c r="AJ19" i="4"/>
  <c r="I32" i="6"/>
  <c r="K6" i="6"/>
  <c r="AK28" i="4"/>
  <c r="AK5" i="4"/>
  <c r="AL6" i="4" s="1"/>
  <c r="AM6" i="4" s="1"/>
  <c r="AJ21" i="2"/>
  <c r="AK26" i="4"/>
  <c r="AK12" i="4"/>
  <c r="AK14" i="4"/>
  <c r="AK28" i="2"/>
  <c r="AJ19" i="2"/>
  <c r="AJ13" i="2"/>
  <c r="AL28" i="4" l="1"/>
  <c r="AM28" i="4" s="1"/>
  <c r="AL26" i="4"/>
  <c r="AM26" i="4" s="1"/>
  <c r="AL28" i="2"/>
  <c r="AM28" i="2" s="1"/>
  <c r="AL13" i="4"/>
  <c r="AM13" i="4" s="1"/>
  <c r="AL7" i="2"/>
  <c r="AM7" i="2" s="1"/>
  <c r="AL5" i="2"/>
  <c r="AM5" i="2" s="1"/>
  <c r="AL27" i="4"/>
  <c r="AM27" i="4" s="1"/>
  <c r="AL11" i="4"/>
  <c r="AM11" i="4" s="1"/>
  <c r="AL14" i="4"/>
  <c r="AM14" i="4" s="1"/>
  <c r="AL5" i="4"/>
  <c r="AM5" i="4" s="1"/>
  <c r="AL4" i="2"/>
  <c r="AL25" i="4"/>
  <c r="AM25" i="4" s="1"/>
  <c r="AL27" i="2"/>
  <c r="AM27" i="2" s="1"/>
  <c r="AL12" i="4"/>
  <c r="AM12" i="4" s="1"/>
  <c r="AL4" i="4"/>
  <c r="AL7" i="4"/>
  <c r="AL25" i="2"/>
  <c r="AM25" i="2" s="1"/>
  <c r="AL26" i="2"/>
  <c r="AM26" i="2" s="1"/>
  <c r="AK11" i="2"/>
  <c r="AK19" i="2"/>
  <c r="AK13" i="2"/>
  <c r="AK21" i="4"/>
  <c r="AK21" i="2"/>
  <c r="AK19" i="4"/>
  <c r="AK14" i="2"/>
  <c r="AK18" i="4"/>
  <c r="K6" i="7"/>
  <c r="K6" i="8"/>
  <c r="AN13" i="4" l="1"/>
  <c r="AO13" i="4" s="1"/>
  <c r="AQ13" i="4" s="1"/>
  <c r="AN28" i="4"/>
  <c r="AO28" i="4" s="1"/>
  <c r="AN28" i="2"/>
  <c r="AO28" i="2" s="1"/>
  <c r="AN27" i="4"/>
  <c r="AO27" i="4" s="1"/>
  <c r="AQ27" i="4" s="1"/>
  <c r="AL20" i="4"/>
  <c r="AM20" i="4" s="1"/>
  <c r="AL18" i="2"/>
  <c r="AM18" i="2" s="1"/>
  <c r="AL14" i="2"/>
  <c r="AM14" i="2" s="1"/>
  <c r="AN26" i="4"/>
  <c r="AO26" i="4" s="1"/>
  <c r="AQ26" i="4" s="1"/>
  <c r="AL18" i="4"/>
  <c r="AM18" i="4" s="1"/>
  <c r="AL19" i="2"/>
  <c r="AM19" i="2" s="1"/>
  <c r="AN11" i="4"/>
  <c r="AO11" i="4" s="1"/>
  <c r="AQ11" i="4" s="1"/>
  <c r="AN14" i="4"/>
  <c r="AO14" i="4" s="1"/>
  <c r="AL11" i="2"/>
  <c r="AM11" i="2" s="1"/>
  <c r="AM4" i="2"/>
  <c r="AL20" i="2"/>
  <c r="AM20" i="2" s="1"/>
  <c r="AL19" i="4"/>
  <c r="AM19" i="4" s="1"/>
  <c r="AN25" i="4"/>
  <c r="AO25" i="4" s="1"/>
  <c r="AL21" i="4"/>
  <c r="AM21" i="4" s="1"/>
  <c r="AN12" i="4"/>
  <c r="AO12" i="4" s="1"/>
  <c r="AM4" i="4"/>
  <c r="AM7" i="4"/>
  <c r="AN6" i="4" s="1"/>
  <c r="AO6" i="4" s="1"/>
  <c r="AQ6" i="4" s="1"/>
  <c r="AN27" i="2"/>
  <c r="AO27" i="2" s="1"/>
  <c r="AN25" i="2"/>
  <c r="AO25" i="2" s="1"/>
  <c r="AQ25" i="2" s="1"/>
  <c r="AN26" i="2"/>
  <c r="AO26" i="2" s="1"/>
  <c r="AQ26" i="2" s="1"/>
  <c r="AL21" i="2"/>
  <c r="AM21" i="2" s="1"/>
  <c r="AL13" i="2"/>
  <c r="AM13" i="2" s="1"/>
  <c r="AL12" i="2"/>
  <c r="AN5" i="2" l="1"/>
  <c r="AO5" i="2" s="1"/>
  <c r="AQ5" i="2" s="1"/>
  <c r="AN7" i="2"/>
  <c r="AO7" i="2" s="1"/>
  <c r="AN18" i="4"/>
  <c r="AO18" i="4" s="1"/>
  <c r="AN19" i="4"/>
  <c r="AO19" i="4" s="1"/>
  <c r="AQ19" i="4" s="1"/>
  <c r="AN19" i="2"/>
  <c r="AO19" i="2" s="1"/>
  <c r="AQ19" i="2" s="1"/>
  <c r="AN18" i="2"/>
  <c r="AO18" i="2" s="1"/>
  <c r="AQ18" i="2" s="1"/>
  <c r="AN5" i="4"/>
  <c r="AO5" i="4" s="1"/>
  <c r="AQ5" i="4" s="1"/>
  <c r="AN4" i="2"/>
  <c r="AO4" i="2" s="1"/>
  <c r="AN6" i="2"/>
  <c r="AO6" i="2" s="1"/>
  <c r="AQ6" i="2" s="1"/>
  <c r="AQ27" i="2"/>
  <c r="AR28" i="2" s="1"/>
  <c r="AS28" i="2" s="1"/>
  <c r="AQ12" i="4"/>
  <c r="AR11" i="4" s="1"/>
  <c r="AQ25" i="4"/>
  <c r="AR27" i="4" s="1"/>
  <c r="AN21" i="4"/>
  <c r="AO21" i="4" s="1"/>
  <c r="AN20" i="4"/>
  <c r="AO20" i="4" s="1"/>
  <c r="AQ20" i="4" s="1"/>
  <c r="AN4" i="4"/>
  <c r="AO4" i="4" s="1"/>
  <c r="AQ4" i="4" s="1"/>
  <c r="AN7" i="4"/>
  <c r="AO7" i="4" s="1"/>
  <c r="AN21" i="2"/>
  <c r="AO21" i="2" s="1"/>
  <c r="AN20" i="2"/>
  <c r="AO20" i="2" s="1"/>
  <c r="AQ20" i="2" s="1"/>
  <c r="AM12" i="2"/>
  <c r="AN14" i="2" s="1"/>
  <c r="AO14" i="2" s="1"/>
  <c r="AQ18" i="4" l="1"/>
  <c r="AR21" i="4" s="1"/>
  <c r="AR26" i="4"/>
  <c r="AS26" i="4" s="1"/>
  <c r="AR26" i="2"/>
  <c r="AS26" i="2" s="1"/>
  <c r="AN11" i="2"/>
  <c r="AO11" i="2" s="1"/>
  <c r="AQ11" i="2" s="1"/>
  <c r="AQ4" i="2"/>
  <c r="AR6" i="2" s="1"/>
  <c r="AS6" i="2" s="1"/>
  <c r="AN13" i="2"/>
  <c r="AO13" i="2" s="1"/>
  <c r="AQ13" i="2" s="1"/>
  <c r="AR27" i="2"/>
  <c r="AS27" i="2" s="1"/>
  <c r="AR25" i="2"/>
  <c r="AS25" i="2" s="1"/>
  <c r="AR28" i="4"/>
  <c r="AS28" i="4" s="1"/>
  <c r="AR25" i="4"/>
  <c r="AS27" i="4"/>
  <c r="AR12" i="4"/>
  <c r="AS12" i="4" s="1"/>
  <c r="AR13" i="4"/>
  <c r="AS13" i="4" s="1"/>
  <c r="AR14" i="4"/>
  <c r="AS14" i="4" s="1"/>
  <c r="AS11" i="4"/>
  <c r="AR6" i="4"/>
  <c r="AR20" i="2"/>
  <c r="AS20" i="2" s="1"/>
  <c r="AR21" i="2"/>
  <c r="AR19" i="2"/>
  <c r="AR18" i="2"/>
  <c r="AN12" i="2"/>
  <c r="AO12" i="2" s="1"/>
  <c r="AT11" i="4" l="1"/>
  <c r="AR7" i="2"/>
  <c r="AS7" i="2" s="1"/>
  <c r="AR5" i="2"/>
  <c r="AS5" i="2" s="1"/>
  <c r="AT6" i="2" s="1"/>
  <c r="AU6" i="2" s="1"/>
  <c r="AR4" i="2"/>
  <c r="AS4" i="2" s="1"/>
  <c r="AQ12" i="2"/>
  <c r="AR13" i="2" s="1"/>
  <c r="AS13" i="2" s="1"/>
  <c r="AT12" i="4"/>
  <c r="AU12" i="4" s="1"/>
  <c r="AT27" i="2"/>
  <c r="AT28" i="2"/>
  <c r="AU28" i="2" s="1"/>
  <c r="AS25" i="4"/>
  <c r="AT28" i="4" s="1"/>
  <c r="AU28" i="4" s="1"/>
  <c r="AR18" i="4"/>
  <c r="AR20" i="4"/>
  <c r="AS20" i="4" s="1"/>
  <c r="AR19" i="4"/>
  <c r="AS19" i="4" s="1"/>
  <c r="AS21" i="4"/>
  <c r="AT14" i="4"/>
  <c r="AU14" i="4" s="1"/>
  <c r="AT13" i="4"/>
  <c r="AU13" i="4" s="1"/>
  <c r="AU11" i="4"/>
  <c r="AS6" i="4"/>
  <c r="AR7" i="4"/>
  <c r="AR4" i="4"/>
  <c r="AR5" i="4"/>
  <c r="AT26" i="2"/>
  <c r="AU26" i="2" s="1"/>
  <c r="AT25" i="2"/>
  <c r="AU25" i="2" s="1"/>
  <c r="AS21" i="2"/>
  <c r="AS19" i="2"/>
  <c r="AS18" i="2"/>
  <c r="AV11" i="4" l="1"/>
  <c r="AW11" i="4" s="1"/>
  <c r="AT18" i="2"/>
  <c r="AU18" i="2" s="1"/>
  <c r="AT27" i="4"/>
  <c r="AY11" i="4"/>
  <c r="AT25" i="4"/>
  <c r="AT7" i="2"/>
  <c r="AU7" i="2" s="1"/>
  <c r="AT5" i="2"/>
  <c r="AU5" i="2" s="1"/>
  <c r="AT4" i="2"/>
  <c r="AR14" i="2"/>
  <c r="AS14" i="2" s="1"/>
  <c r="AR12" i="2"/>
  <c r="AS12" i="2" s="1"/>
  <c r="AR11" i="2"/>
  <c r="AV12" i="4"/>
  <c r="AW12" i="4" s="1"/>
  <c r="AT26" i="4"/>
  <c r="AU26" i="4" s="1"/>
  <c r="AU27" i="2"/>
  <c r="AV26" i="2" s="1"/>
  <c r="AW26" i="2" s="1"/>
  <c r="AY26" i="2" s="1"/>
  <c r="AS18" i="4"/>
  <c r="AT21" i="4" s="1"/>
  <c r="AU21" i="4" s="1"/>
  <c r="AV21" i="4" s="1"/>
  <c r="AW21" i="4" s="1"/>
  <c r="AV28" i="4"/>
  <c r="AW28" i="4" s="1"/>
  <c r="AV14" i="4"/>
  <c r="AW14" i="4" s="1"/>
  <c r="AY14" i="4" s="1"/>
  <c r="AV13" i="4"/>
  <c r="AW13" i="4" s="1"/>
  <c r="AY13" i="4" s="1"/>
  <c r="AS4" i="4"/>
  <c r="AT6" i="4" s="1"/>
  <c r="AS7" i="4"/>
  <c r="AS5" i="4"/>
  <c r="AT21" i="2"/>
  <c r="AU21" i="2" s="1"/>
  <c r="AT20" i="2"/>
  <c r="AU20" i="2" s="1"/>
  <c r="AT19" i="2"/>
  <c r="AU19" i="2" s="1"/>
  <c r="AV28" i="2"/>
  <c r="AW28" i="2" s="1"/>
  <c r="AT20" i="4" l="1"/>
  <c r="AU20" i="4" s="1"/>
  <c r="AV18" i="2"/>
  <c r="AW18" i="2" s="1"/>
  <c r="AY18" i="2" s="1"/>
  <c r="AU27" i="4"/>
  <c r="AT18" i="4"/>
  <c r="AU6" i="4"/>
  <c r="AV6" i="4" s="1"/>
  <c r="AW6" i="4" s="1"/>
  <c r="AU25" i="4"/>
  <c r="AT19" i="4"/>
  <c r="AU19" i="4" s="1"/>
  <c r="AV27" i="2"/>
  <c r="AW27" i="2" s="1"/>
  <c r="V12" i="4"/>
  <c r="AY12" i="4"/>
  <c r="AZ11" i="4" s="1"/>
  <c r="AV25" i="2"/>
  <c r="AW25" i="2" s="1"/>
  <c r="AV7" i="2"/>
  <c r="AW7" i="2" s="1"/>
  <c r="AY7" i="2" s="1"/>
  <c r="AU4" i="2"/>
  <c r="AV6" i="2" s="1"/>
  <c r="AW6" i="2" s="1"/>
  <c r="AY6" i="2" s="1"/>
  <c r="AS11" i="2"/>
  <c r="AT13" i="2" s="1"/>
  <c r="AU13" i="2" s="1"/>
  <c r="AT14" i="2"/>
  <c r="AU14" i="2" s="1"/>
  <c r="AV14" i="2" s="1"/>
  <c r="AW14" i="2" s="1"/>
  <c r="AY21" i="4"/>
  <c r="AY28" i="4"/>
  <c r="AT4" i="4"/>
  <c r="AU4" i="4" s="1"/>
  <c r="AT5" i="4"/>
  <c r="AU5" i="4" s="1"/>
  <c r="AT7" i="4"/>
  <c r="AU7" i="4" s="1"/>
  <c r="V13" i="4"/>
  <c r="AV21" i="2"/>
  <c r="AW21" i="2" s="1"/>
  <c r="AY21" i="2" s="1"/>
  <c r="AV20" i="2"/>
  <c r="AW20" i="2" s="1"/>
  <c r="AV19" i="2"/>
  <c r="AW19" i="2" s="1"/>
  <c r="AY19" i="2" s="1"/>
  <c r="AY28" i="2"/>
  <c r="AV27" i="4" l="1"/>
  <c r="AW27" i="4" s="1"/>
  <c r="V27" i="4" s="1"/>
  <c r="AV25" i="4"/>
  <c r="AW25" i="4" s="1"/>
  <c r="AY25" i="4" s="1"/>
  <c r="AU18" i="4"/>
  <c r="AY6" i="4"/>
  <c r="V6" i="4"/>
  <c r="AT11" i="2"/>
  <c r="AV5" i="2"/>
  <c r="AW5" i="2" s="1"/>
  <c r="AY5" i="2" s="1"/>
  <c r="AZ12" i="4"/>
  <c r="BA12" i="4" s="1"/>
  <c r="BB11" i="4" s="1"/>
  <c r="AV26" i="4"/>
  <c r="AW26" i="4" s="1"/>
  <c r="AY26" i="4" s="1"/>
  <c r="AY27" i="2"/>
  <c r="V27" i="2"/>
  <c r="AZ14" i="4"/>
  <c r="BA14" i="4" s="1"/>
  <c r="AZ13" i="4"/>
  <c r="BA13" i="4" s="1"/>
  <c r="V25" i="2"/>
  <c r="AY25" i="2"/>
  <c r="AV4" i="2"/>
  <c r="AW4" i="2" s="1"/>
  <c r="AT12" i="2"/>
  <c r="AU12" i="2" s="1"/>
  <c r="AV4" i="4"/>
  <c r="AW4" i="4" s="1"/>
  <c r="AV7" i="4"/>
  <c r="AW7" i="4" s="1"/>
  <c r="AY7" i="4" s="1"/>
  <c r="BA11" i="4"/>
  <c r="AV5" i="4"/>
  <c r="AW5" i="4" s="1"/>
  <c r="V20" i="2"/>
  <c r="AY20" i="2"/>
  <c r="AZ21" i="2" s="1"/>
  <c r="AY14" i="2"/>
  <c r="AY27" i="4" l="1"/>
  <c r="AZ25" i="4" s="1"/>
  <c r="BA25" i="4" s="1"/>
  <c r="AV18" i="4"/>
  <c r="AW18" i="4" s="1"/>
  <c r="AV20" i="4"/>
  <c r="AW20" i="4" s="1"/>
  <c r="AV19" i="4"/>
  <c r="AW19" i="4" s="1"/>
  <c r="AY19" i="4" s="1"/>
  <c r="AY18" i="4"/>
  <c r="V18" i="4"/>
  <c r="AU11" i="2"/>
  <c r="AV12" i="2" s="1"/>
  <c r="AW12" i="2" s="1"/>
  <c r="AY12" i="2" s="1"/>
  <c r="BB12" i="4"/>
  <c r="BD12" i="4" s="1"/>
  <c r="BE12" i="4" s="1"/>
  <c r="BB13" i="4"/>
  <c r="BD13" i="4" s="1"/>
  <c r="BE13" i="4" s="1"/>
  <c r="AZ28" i="2"/>
  <c r="BA28" i="2" s="1"/>
  <c r="AZ26" i="2"/>
  <c r="BA26" i="2" s="1"/>
  <c r="AZ27" i="2"/>
  <c r="BB27" i="2" s="1"/>
  <c r="BC27" i="2" s="1"/>
  <c r="AZ25" i="2"/>
  <c r="BA25" i="2" s="1"/>
  <c r="V4" i="2"/>
  <c r="AY4" i="2"/>
  <c r="AY4" i="4"/>
  <c r="BB14" i="4"/>
  <c r="BC14" i="4" s="1"/>
  <c r="BC11" i="4"/>
  <c r="AY5" i="4"/>
  <c r="AZ20" i="2"/>
  <c r="BB20" i="2" s="1"/>
  <c r="AZ18" i="2"/>
  <c r="AZ19" i="2"/>
  <c r="BA19" i="2" s="1"/>
  <c r="BA21" i="2"/>
  <c r="AZ27" i="4" l="1"/>
  <c r="BB27" i="4" s="1"/>
  <c r="BC27" i="4" s="1"/>
  <c r="AZ28" i="4"/>
  <c r="BA28" i="4" s="1"/>
  <c r="BB28" i="4" s="1"/>
  <c r="BC28" i="4" s="1"/>
  <c r="BD28" i="4" s="1"/>
  <c r="BE28" i="4" s="1"/>
  <c r="V28" i="4" s="1"/>
  <c r="AZ26" i="4"/>
  <c r="BA26" i="4" s="1"/>
  <c r="V20" i="4"/>
  <c r="AY20" i="4"/>
  <c r="AZ18" i="4" s="1"/>
  <c r="BB18" i="4" s="1"/>
  <c r="BD18" i="4" s="1"/>
  <c r="BE18" i="4" s="1"/>
  <c r="BC13" i="4"/>
  <c r="AV11" i="2"/>
  <c r="AW11" i="2" s="1"/>
  <c r="AV13" i="2"/>
  <c r="AW13" i="2" s="1"/>
  <c r="AY13" i="2" s="1"/>
  <c r="AZ7" i="4"/>
  <c r="BA7" i="4" s="1"/>
  <c r="BB7" i="4" s="1"/>
  <c r="BC12" i="4"/>
  <c r="BD11" i="4" s="1"/>
  <c r="BE11" i="4" s="1"/>
  <c r="V11" i="4" s="1"/>
  <c r="BA27" i="2"/>
  <c r="BB26" i="2" s="1"/>
  <c r="BB28" i="2"/>
  <c r="BC28" i="2" s="1"/>
  <c r="BD27" i="2"/>
  <c r="BE27" i="2" s="1"/>
  <c r="BB25" i="2"/>
  <c r="BC25" i="2" s="1"/>
  <c r="AZ7" i="2"/>
  <c r="BA7" i="2" s="1"/>
  <c r="AZ4" i="2"/>
  <c r="AZ5" i="2"/>
  <c r="AZ6" i="2"/>
  <c r="BD14" i="4"/>
  <c r="BE14" i="4" s="1"/>
  <c r="V14" i="4" s="1"/>
  <c r="AZ6" i="4"/>
  <c r="BA6" i="4" s="1"/>
  <c r="AZ5" i="4"/>
  <c r="BA5" i="4" s="1"/>
  <c r="AZ4" i="4"/>
  <c r="BA20" i="2"/>
  <c r="BA18" i="2"/>
  <c r="BD20" i="2"/>
  <c r="BE20" i="2" s="1"/>
  <c r="BC20" i="2"/>
  <c r="Y13" i="4" l="1"/>
  <c r="R16" i="7" s="1"/>
  <c r="BB26" i="4"/>
  <c r="BC26" i="4" s="1"/>
  <c r="BD26" i="4" s="1"/>
  <c r="BE26" i="4" s="1"/>
  <c r="V26" i="4" s="1"/>
  <c r="BA27" i="4"/>
  <c r="BB25" i="4" s="1"/>
  <c r="BC25" i="4" s="1"/>
  <c r="BD25" i="4" s="1"/>
  <c r="BE25" i="4" s="1"/>
  <c r="V25" i="4" s="1"/>
  <c r="BD27" i="4"/>
  <c r="BE27" i="4" s="1"/>
  <c r="BB18" i="2"/>
  <c r="BC18" i="2" s="1"/>
  <c r="AZ20" i="4"/>
  <c r="BB20" i="4" s="1"/>
  <c r="BD20" i="4" s="1"/>
  <c r="BE20" i="4" s="1"/>
  <c r="AZ19" i="4"/>
  <c r="BA19" i="4" s="1"/>
  <c r="AZ21" i="4"/>
  <c r="BA21" i="4" s="1"/>
  <c r="BC18" i="4"/>
  <c r="BA18" i="4"/>
  <c r="AY11" i="2"/>
  <c r="AZ11" i="2" s="1"/>
  <c r="BD28" i="2"/>
  <c r="BE28" i="2" s="1"/>
  <c r="V28" i="2" s="1"/>
  <c r="Y28" i="2" s="1"/>
  <c r="P16" i="6" s="1"/>
  <c r="T24" i="6" s="1"/>
  <c r="BD25" i="2"/>
  <c r="BE25" i="2" s="1"/>
  <c r="BA6" i="2"/>
  <c r="BB6" i="2"/>
  <c r="BA5" i="2"/>
  <c r="BB7" i="2" s="1"/>
  <c r="BC7" i="2" s="1"/>
  <c r="BB5" i="2"/>
  <c r="BC5" i="2" s="1"/>
  <c r="BA4" i="2"/>
  <c r="BB4" i="2"/>
  <c r="BC26" i="2"/>
  <c r="BD26" i="2" s="1"/>
  <c r="BE26" i="2" s="1"/>
  <c r="V26" i="2" s="1"/>
  <c r="Y28" i="4"/>
  <c r="T16" i="6" s="1"/>
  <c r="P26" i="6" s="1"/>
  <c r="BA4" i="4"/>
  <c r="BB5" i="4" s="1"/>
  <c r="BB6" i="4"/>
  <c r="BD6" i="4" s="1"/>
  <c r="BE6" i="4" s="1"/>
  <c r="Y11" i="4"/>
  <c r="Y14" i="4"/>
  <c r="R16" i="6" s="1"/>
  <c r="R23" i="6" s="1"/>
  <c r="Y12" i="4"/>
  <c r="BC7" i="4"/>
  <c r="BB19" i="2"/>
  <c r="BC19" i="2" s="1"/>
  <c r="BB21" i="2"/>
  <c r="BC21" i="2" s="1"/>
  <c r="BD21" i="2" s="1"/>
  <c r="BE21" i="2" s="1"/>
  <c r="V21" i="2" s="1"/>
  <c r="BB4" i="4" l="1"/>
  <c r="R23" i="7"/>
  <c r="J26" i="7"/>
  <c r="R16" i="9"/>
  <c r="J26" i="9" s="1"/>
  <c r="R16" i="8"/>
  <c r="R23" i="8" s="1"/>
  <c r="Y26" i="4"/>
  <c r="Y27" i="4"/>
  <c r="Y25" i="4"/>
  <c r="BD18" i="2"/>
  <c r="BE18" i="2" s="1"/>
  <c r="V18" i="2" s="1"/>
  <c r="BC20" i="4"/>
  <c r="BA20" i="4"/>
  <c r="BB19" i="4" s="1"/>
  <c r="BC19" i="4" s="1"/>
  <c r="BB21" i="4"/>
  <c r="BC21" i="4" s="1"/>
  <c r="AZ13" i="2"/>
  <c r="BA13" i="2" s="1"/>
  <c r="AZ14" i="2"/>
  <c r="BA14" i="2" s="1"/>
  <c r="AZ12" i="2"/>
  <c r="BA12" i="2" s="1"/>
  <c r="BB12" i="2" s="1"/>
  <c r="BC12" i="2" s="1"/>
  <c r="BA11" i="2"/>
  <c r="BB11" i="2" s="1"/>
  <c r="BD7" i="2"/>
  <c r="BE7" i="2" s="1"/>
  <c r="V7" i="2" s="1"/>
  <c r="Y7" i="2" s="1"/>
  <c r="D16" i="6" s="1"/>
  <c r="R26" i="6" s="1"/>
  <c r="BD5" i="2"/>
  <c r="BE5" i="2" s="1"/>
  <c r="V5" i="2" s="1"/>
  <c r="BC4" i="2"/>
  <c r="BD4" i="2"/>
  <c r="BE4" i="2" s="1"/>
  <c r="BC6" i="2"/>
  <c r="BD6" i="2"/>
  <c r="BE6" i="2" s="1"/>
  <c r="V6" i="2" s="1"/>
  <c r="BC6" i="4"/>
  <c r="Y25" i="2"/>
  <c r="Y27" i="2"/>
  <c r="Y26" i="2"/>
  <c r="T23" i="6"/>
  <c r="J26" i="8"/>
  <c r="J26" i="6"/>
  <c r="BC5" i="4"/>
  <c r="BD5" i="4" s="1"/>
  <c r="BE5" i="4" s="1"/>
  <c r="V5" i="4" s="1"/>
  <c r="P25" i="6"/>
  <c r="BD19" i="2"/>
  <c r="BE19" i="2" s="1"/>
  <c r="V19" i="2" s="1"/>
  <c r="T16" i="9" l="1"/>
  <c r="P26" i="9" s="1"/>
  <c r="T16" i="7"/>
  <c r="T23" i="7" s="1"/>
  <c r="T16" i="8"/>
  <c r="T23" i="8" s="1"/>
  <c r="P16" i="8"/>
  <c r="P25" i="8" s="1"/>
  <c r="P16" i="9"/>
  <c r="T24" i="9" s="1"/>
  <c r="P16" i="7"/>
  <c r="P25" i="7" s="1"/>
  <c r="BC4" i="4"/>
  <c r="BD4" i="4" s="1"/>
  <c r="BE4" i="4" s="1"/>
  <c r="V4" i="4" s="1"/>
  <c r="R23" i="9"/>
  <c r="Y19" i="2"/>
  <c r="T23" i="9"/>
  <c r="BB14" i="2"/>
  <c r="BC14" i="2" s="1"/>
  <c r="BD14" i="2" s="1"/>
  <c r="BE14" i="2" s="1"/>
  <c r="V14" i="2" s="1"/>
  <c r="Y14" i="2" s="1"/>
  <c r="L16" i="6" s="1"/>
  <c r="J25" i="6" s="1"/>
  <c r="BB13" i="2"/>
  <c r="BC13" i="2" s="1"/>
  <c r="BD12" i="2"/>
  <c r="BE12" i="2" s="1"/>
  <c r="V12" i="2" s="1"/>
  <c r="BC11" i="2"/>
  <c r="BD11" i="2" s="1"/>
  <c r="BE11" i="2" s="1"/>
  <c r="V11" i="2" s="1"/>
  <c r="J23" i="6"/>
  <c r="Y6" i="2"/>
  <c r="Y4" i="2"/>
  <c r="Y5" i="2"/>
  <c r="BD21" i="4"/>
  <c r="BE21" i="4" s="1"/>
  <c r="V21" i="4" s="1"/>
  <c r="Y21" i="4" s="1"/>
  <c r="J16" i="6" s="1"/>
  <c r="BD19" i="4"/>
  <c r="BE19" i="4" s="1"/>
  <c r="V19" i="4" s="1"/>
  <c r="BD7" i="4"/>
  <c r="BE7" i="4" s="1"/>
  <c r="V7" i="4" s="1"/>
  <c r="Y18" i="2"/>
  <c r="Y20" i="2"/>
  <c r="Y21" i="2"/>
  <c r="F16" i="6" s="1"/>
  <c r="P23" i="6" s="1"/>
  <c r="T26" i="6" s="1"/>
  <c r="T24" i="8" l="1"/>
  <c r="P26" i="7"/>
  <c r="P26" i="8"/>
  <c r="P25" i="9"/>
  <c r="T24" i="7"/>
  <c r="F16" i="8"/>
  <c r="P23" i="8" s="1"/>
  <c r="T26" i="8" s="1"/>
  <c r="F16" i="7"/>
  <c r="P23" i="7" s="1"/>
  <c r="T26" i="7" s="1"/>
  <c r="F16" i="9"/>
  <c r="P23" i="9" s="1"/>
  <c r="T26" i="9" s="1"/>
  <c r="D16" i="9"/>
  <c r="J23" i="9" s="1"/>
  <c r="D16" i="7"/>
  <c r="R26" i="7" s="1"/>
  <c r="D16" i="8"/>
  <c r="R26" i="8" s="1"/>
  <c r="R24" i="6"/>
  <c r="BD13" i="2"/>
  <c r="BE13" i="2" s="1"/>
  <c r="V13" i="2" s="1"/>
  <c r="Y11" i="2" s="1"/>
  <c r="R26" i="9"/>
  <c r="Y6" i="4"/>
  <c r="Y4" i="4"/>
  <c r="Y18" i="4"/>
  <c r="Y19" i="4"/>
  <c r="Y20" i="4"/>
  <c r="P24" i="6"/>
  <c r="T25" i="6"/>
  <c r="Y7" i="4"/>
  <c r="H16" i="6" s="1"/>
  <c r="R25" i="6" s="1"/>
  <c r="Y5" i="4"/>
  <c r="J16" i="7" l="1"/>
  <c r="T25" i="7" s="1"/>
  <c r="J16" i="8"/>
  <c r="P24" i="8" s="1"/>
  <c r="J16" i="9"/>
  <c r="T25" i="9" s="1"/>
  <c r="L16" i="9"/>
  <c r="J25" i="9" s="1"/>
  <c r="H16" i="9"/>
  <c r="J24" i="9" s="1"/>
  <c r="H16" i="8"/>
  <c r="J24" i="8" s="1"/>
  <c r="H16" i="7"/>
  <c r="R25" i="7" s="1"/>
  <c r="J23" i="8"/>
  <c r="J23" i="7"/>
  <c r="Y13" i="2"/>
  <c r="Y12" i="2"/>
  <c r="P24" i="7"/>
  <c r="J24" i="6"/>
  <c r="R25" i="9"/>
  <c r="T25" i="8" l="1"/>
  <c r="P24" i="9"/>
  <c r="R25" i="8"/>
  <c r="R24" i="9"/>
  <c r="L16" i="8"/>
  <c r="R24" i="8" s="1"/>
  <c r="L16" i="7"/>
  <c r="R24" i="7" s="1"/>
  <c r="J24" i="7"/>
  <c r="J25" i="7" l="1"/>
  <c r="J25" i="8"/>
</calcChain>
</file>

<file path=xl/sharedStrings.xml><?xml version="1.0" encoding="utf-8"?>
<sst xmlns="http://schemas.openxmlformats.org/spreadsheetml/2006/main" count="706" uniqueCount="205">
  <si>
    <t>予選</t>
  </si>
  <si>
    <t>Ａグループ</t>
  </si>
  <si>
    <t>江東区</t>
  </si>
  <si>
    <t>Ｂグループ</t>
  </si>
  <si>
    <t>Ｃグループ</t>
  </si>
  <si>
    <t>Ｄグループ</t>
  </si>
  <si>
    <t>深川レインボーズ</t>
  </si>
  <si>
    <t>Ｅグループ</t>
  </si>
  <si>
    <t>Ｆグループ</t>
  </si>
  <si>
    <t>五砂ＦＣ</t>
  </si>
  <si>
    <t>Ｇグループ</t>
  </si>
  <si>
    <t>Ｈグループ</t>
  </si>
  <si>
    <t>勝ち点</t>
  </si>
  <si>
    <t>得失点</t>
  </si>
  <si>
    <t>総得点</t>
  </si>
  <si>
    <t>1位決定</t>
  </si>
  <si>
    <t>2位決め</t>
  </si>
  <si>
    <t>3位決め</t>
  </si>
  <si>
    <t>4位決め</t>
  </si>
  <si>
    <t>予選Aグループ</t>
  </si>
  <si>
    <t>勝</t>
  </si>
  <si>
    <t>分</t>
  </si>
  <si>
    <t>負</t>
  </si>
  <si>
    <t>得点</t>
  </si>
  <si>
    <t>失点</t>
  </si>
  <si>
    <t>得失点差</t>
  </si>
  <si>
    <t>順位</t>
  </si>
  <si>
    <t>1位</t>
  </si>
  <si>
    <t>-</t>
  </si>
  <si>
    <t>2位</t>
  </si>
  <si>
    <t>3位</t>
  </si>
  <si>
    <t>4位</t>
  </si>
  <si>
    <t>予選Bグループ</t>
  </si>
  <si>
    <t>予選Cグループ</t>
  </si>
  <si>
    <t>予選Dグループ</t>
  </si>
  <si>
    <t>第１コート</t>
  </si>
  <si>
    <t>第２コート</t>
  </si>
  <si>
    <t>午前の部の各チーム代表者１名、本部前集合</t>
  </si>
  <si>
    <t>ﾙｰﾙ説明</t>
  </si>
  <si>
    <t>主審・四審</t>
  </si>
  <si>
    <t>副審</t>
  </si>
  <si>
    <t>予選　午前の部</t>
  </si>
  <si>
    <t>第一試合</t>
  </si>
  <si>
    <t>vs</t>
  </si>
  <si>
    <t>～</t>
  </si>
  <si>
    <t>第二試合</t>
  </si>
  <si>
    <t>第三試合</t>
  </si>
  <si>
    <t>第四試合</t>
  </si>
  <si>
    <t>第五試合</t>
  </si>
  <si>
    <t>第六試合</t>
  </si>
  <si>
    <t>予選　午後の部</t>
  </si>
  <si>
    <t>退場</t>
  </si>
  <si>
    <t>予選Eグループ</t>
  </si>
  <si>
    <t>予選Fグループ</t>
  </si>
  <si>
    <t>予選Gグループ</t>
  </si>
  <si>
    <t>予選Hグループ</t>
  </si>
  <si>
    <t>PK戦</t>
  </si>
  <si>
    <t>A組4位</t>
  </si>
  <si>
    <t>C組4位</t>
  </si>
  <si>
    <t>E組4位</t>
  </si>
  <si>
    <t>G組4位</t>
  </si>
  <si>
    <t>B組4位</t>
  </si>
  <si>
    <t>D組4位</t>
  </si>
  <si>
    <t>F組4位</t>
  </si>
  <si>
    <t>H組4位</t>
  </si>
  <si>
    <t>3前休憩</t>
  </si>
  <si>
    <t>15ﾊｰﾌ</t>
  </si>
  <si>
    <t>20ﾊｰﾌ</t>
  </si>
  <si>
    <t>試合時間</t>
  </si>
  <si>
    <t>対戦</t>
  </si>
  <si>
    <t>１回戦</t>
  </si>
  <si>
    <t>第１
試合</t>
  </si>
  <si>
    <t>第1コート</t>
  </si>
  <si>
    <t>ｖｓ</t>
  </si>
  <si>
    <t>①</t>
  </si>
  <si>
    <t>第2コート</t>
  </si>
  <si>
    <t>②</t>
  </si>
  <si>
    <t>第２
試合</t>
  </si>
  <si>
    <t>③</t>
  </si>
  <si>
    <t>④</t>
  </si>
  <si>
    <t>敗者戦
（PK無）</t>
  </si>
  <si>
    <t>第３
試合</t>
  </si>
  <si>
    <t>①敗者</t>
  </si>
  <si>
    <t>②敗者</t>
  </si>
  <si>
    <t>⑤</t>
  </si>
  <si>
    <t>③敗者</t>
  </si>
  <si>
    <t>④敗者</t>
  </si>
  <si>
    <t>⑥</t>
  </si>
  <si>
    <t>2回戦</t>
  </si>
  <si>
    <t>第４
試合</t>
  </si>
  <si>
    <t>①勝者</t>
  </si>
  <si>
    <t>②勝者</t>
  </si>
  <si>
    <t>⑦</t>
  </si>
  <si>
    <t>③勝者</t>
  </si>
  <si>
    <t>④勝者</t>
  </si>
  <si>
    <t>⑧</t>
  </si>
  <si>
    <t>3位決定</t>
  </si>
  <si>
    <t>第５
試合</t>
  </si>
  <si>
    <t>⑦敗者</t>
  </si>
  <si>
    <t>⑧敗者</t>
  </si>
  <si>
    <t>⑨</t>
  </si>
  <si>
    <t>決勝戦</t>
  </si>
  <si>
    <t>第６
試合</t>
  </si>
  <si>
    <t>⑦勝者</t>
  </si>
  <si>
    <t>⑧勝者</t>
  </si>
  <si>
    <t>⑩</t>
  </si>
  <si>
    <t>A組3位</t>
  </si>
  <si>
    <t>C組3位</t>
  </si>
  <si>
    <t>E組3位</t>
  </si>
  <si>
    <t>G組3位</t>
  </si>
  <si>
    <t>B組3位</t>
  </si>
  <si>
    <t>D組3位</t>
  </si>
  <si>
    <t>F組3位</t>
  </si>
  <si>
    <t>H組3位</t>
  </si>
  <si>
    <t>第3コート</t>
  </si>
  <si>
    <t>第4コート</t>
  </si>
  <si>
    <t>A組2位</t>
  </si>
  <si>
    <t>C組2位</t>
  </si>
  <si>
    <t>E組2位</t>
  </si>
  <si>
    <t>G組2位</t>
  </si>
  <si>
    <t>B組2位</t>
  </si>
  <si>
    <t>D組2位</t>
  </si>
  <si>
    <t>F組2位</t>
  </si>
  <si>
    <t>H組2位</t>
  </si>
  <si>
    <t>A組1位</t>
  </si>
  <si>
    <t>C組1位</t>
  </si>
  <si>
    <t>E組1位</t>
  </si>
  <si>
    <t>G組1位</t>
  </si>
  <si>
    <t>B組1位</t>
  </si>
  <si>
    <t>D組1位</t>
  </si>
  <si>
    <t>F組1位</t>
  </si>
  <si>
    <t>H組1位</t>
  </si>
  <si>
    <t>第18回　豊洲カップ ４位パート　辰巳G　午前の部（９：００開場）</t>
    <phoneticPr fontId="59"/>
  </si>
  <si>
    <t>1AM</t>
    <phoneticPr fontId="59"/>
  </si>
  <si>
    <t>2AM</t>
    <phoneticPr fontId="59"/>
  </si>
  <si>
    <t>1PM</t>
    <phoneticPr fontId="59"/>
  </si>
  <si>
    <t>2PM</t>
    <phoneticPr fontId="59"/>
  </si>
  <si>
    <t>江東区</t>
    <rPh sb="0" eb="3">
      <t>コウトウク</t>
    </rPh>
    <phoneticPr fontId="59"/>
  </si>
  <si>
    <r>
      <t>辰巳ｸﾞﾗﾝﾄﾞ</t>
    </r>
    <r>
      <rPr>
        <sz val="11"/>
        <color rgb="FFFF0000"/>
        <rFont val="HGS創英角ｺﾞｼｯｸUB"/>
        <family val="3"/>
        <charset val="128"/>
      </rPr>
      <t xml:space="preserve"> AM</t>
    </r>
    <r>
      <rPr>
        <sz val="11"/>
        <rFont val="HGS創英角ｺﾞｼｯｸUB"/>
        <family val="3"/>
        <charset val="128"/>
      </rPr>
      <t xml:space="preserve">
(第1コート)</t>
    </r>
    <phoneticPr fontId="59"/>
  </si>
  <si>
    <r>
      <t xml:space="preserve">辰巳ｸﾞﾗﾝﾄﾞ </t>
    </r>
    <r>
      <rPr>
        <sz val="11"/>
        <color rgb="FFFF0000"/>
        <rFont val="HGS創英角ｺﾞｼｯｸUB"/>
        <family val="3"/>
        <charset val="128"/>
      </rPr>
      <t>AM</t>
    </r>
    <r>
      <rPr>
        <sz val="11"/>
        <rFont val="HGS創英角ｺﾞｼｯｸUB"/>
        <family val="3"/>
        <charset val="128"/>
      </rPr>
      <t xml:space="preserve">
(第1コート)</t>
    </r>
    <phoneticPr fontId="59"/>
  </si>
  <si>
    <r>
      <t xml:space="preserve">辰巳ｸﾞﾗﾝﾄﾞ </t>
    </r>
    <r>
      <rPr>
        <sz val="11"/>
        <color rgb="FFFF0000"/>
        <rFont val="HGS創英角ｺﾞｼｯｸUB"/>
        <family val="3"/>
        <charset val="128"/>
      </rPr>
      <t>PM</t>
    </r>
    <r>
      <rPr>
        <sz val="11"/>
        <rFont val="HGS創英角ｺﾞｼｯｸUB"/>
        <family val="3"/>
        <charset val="128"/>
      </rPr>
      <t xml:space="preserve">
(第1コート)</t>
    </r>
    <phoneticPr fontId="59"/>
  </si>
  <si>
    <r>
      <t xml:space="preserve">辰巳ｸﾞﾗﾝﾄﾞ </t>
    </r>
    <r>
      <rPr>
        <sz val="11"/>
        <color rgb="FFFF0000"/>
        <rFont val="HGS創英角ｺﾞｼｯｸUB"/>
        <family val="3"/>
        <charset val="128"/>
      </rPr>
      <t>AM</t>
    </r>
    <r>
      <rPr>
        <sz val="11"/>
        <rFont val="HGS創英角ｺﾞｼｯｸUB"/>
        <family val="3"/>
        <charset val="128"/>
      </rPr>
      <t xml:space="preserve">
(第2コート)</t>
    </r>
    <phoneticPr fontId="59"/>
  </si>
  <si>
    <r>
      <t xml:space="preserve">辰巳ｸﾞﾗﾝﾄﾞ </t>
    </r>
    <r>
      <rPr>
        <sz val="11"/>
        <color rgb="FFFF0000"/>
        <rFont val="HGS創英角ｺﾞｼｯｸUB"/>
        <family val="3"/>
        <charset val="128"/>
      </rPr>
      <t>PM</t>
    </r>
    <r>
      <rPr>
        <sz val="11"/>
        <rFont val="HGS創英角ｺﾞｼｯｸUB"/>
        <family val="3"/>
        <charset val="128"/>
      </rPr>
      <t xml:space="preserve">
(第2コート)</t>
    </r>
    <phoneticPr fontId="59"/>
  </si>
  <si>
    <t>江東区</t>
    <rPh sb="0" eb="2">
      <t>コウトウ</t>
    </rPh>
    <rPh sb="2" eb="3">
      <t>ク</t>
    </rPh>
    <phoneticPr fontId="59"/>
  </si>
  <si>
    <t>ブルーファイターズ</t>
  </si>
  <si>
    <t>ブルーイーグルス</t>
  </si>
  <si>
    <t>午前の部
開場 9:00</t>
    <phoneticPr fontId="59"/>
  </si>
  <si>
    <t>午後の部
開場 12:45</t>
    <phoneticPr fontId="59"/>
  </si>
  <si>
    <t>予選　12分・3分・12分</t>
    <phoneticPr fontId="59"/>
  </si>
  <si>
    <r>
      <t>第20回　豊洲カップ ３位パート　辰巳G　午前の部（</t>
    </r>
    <r>
      <rPr>
        <sz val="14"/>
        <color rgb="FFFF0000"/>
        <rFont val="HGP創英角ﾎﾟｯﾌﾟ体"/>
        <family val="3"/>
        <charset val="128"/>
      </rPr>
      <t>９：００開場</t>
    </r>
    <r>
      <rPr>
        <sz val="14"/>
        <color indexed="57"/>
        <rFont val="HGP創英角ﾎﾟｯﾌﾟ体"/>
        <family val="3"/>
        <charset val="128"/>
      </rPr>
      <t>）</t>
    </r>
    <phoneticPr fontId="59"/>
  </si>
  <si>
    <r>
      <t>第20回　豊洲カップ １位パート　辰巳G　午後の部（</t>
    </r>
    <r>
      <rPr>
        <sz val="14"/>
        <color rgb="FFFF0000"/>
        <rFont val="HGP創英角ﾎﾟｯﾌﾟ体"/>
        <family val="3"/>
        <charset val="128"/>
      </rPr>
      <t>１２：４５開場</t>
    </r>
    <r>
      <rPr>
        <sz val="14"/>
        <color indexed="57"/>
        <rFont val="HGP創英角ﾎﾟｯﾌﾟ体"/>
        <family val="3"/>
        <charset val="128"/>
      </rPr>
      <t>）</t>
    </r>
    <phoneticPr fontId="59"/>
  </si>
  <si>
    <r>
      <t>第20回　豊洲カップ ２位パート　辰巳G　午後の部（</t>
    </r>
    <r>
      <rPr>
        <sz val="14"/>
        <color rgb="FFFF0000"/>
        <rFont val="HGP創英角ﾎﾟｯﾌﾟ体"/>
        <family val="3"/>
        <charset val="128"/>
      </rPr>
      <t>１２：４５開場</t>
    </r>
    <r>
      <rPr>
        <sz val="14"/>
        <color indexed="57"/>
        <rFont val="HGP創英角ﾎﾟｯﾌﾟ体"/>
        <family val="3"/>
        <charset val="128"/>
      </rPr>
      <t>）</t>
    </r>
    <phoneticPr fontId="59"/>
  </si>
  <si>
    <t>第4コート</t>
    <phoneticPr fontId="59"/>
  </si>
  <si>
    <t>第1コート</t>
    <phoneticPr fontId="59"/>
  </si>
  <si>
    <t>江東区</t>
    <rPh sb="2" eb="3">
      <t>ク</t>
    </rPh>
    <phoneticPr fontId="59"/>
  </si>
  <si>
    <t>江東ＹＭＣＡ</t>
    <rPh sb="0" eb="2">
      <t>コウトウ</t>
    </rPh>
    <phoneticPr fontId="59"/>
  </si>
  <si>
    <t>2月10日（土）　辰巳グランド【第2コート】　午前（９：００開場）</t>
    <rPh sb="6" eb="7">
      <t>ツチ</t>
    </rPh>
    <phoneticPr fontId="59"/>
  </si>
  <si>
    <t>2月10日（土）　辰巳グランド【第2コート】　午後（１２：４５開場）</t>
    <rPh sb="6" eb="7">
      <t>ツチ</t>
    </rPh>
    <phoneticPr fontId="59"/>
  </si>
  <si>
    <t>2月10日（土）　辰巳グランド【第１コート】　午後（１２：４５開場）</t>
    <rPh sb="6" eb="7">
      <t>ツチ</t>
    </rPh>
    <phoneticPr fontId="59"/>
  </si>
  <si>
    <t>2月10日（土）　辰巳グランド【第１コート】　午前（９：００開場）</t>
    <rPh sb="6" eb="7">
      <t>ツチ</t>
    </rPh>
    <phoneticPr fontId="59"/>
  </si>
  <si>
    <t>予選　12分・3分・12分</t>
    <phoneticPr fontId="59"/>
  </si>
  <si>
    <t>板橋区</t>
  </si>
  <si>
    <t>佃ＦＣ</t>
  </si>
  <si>
    <t>中央区</t>
  </si>
  <si>
    <t>市川市</t>
  </si>
  <si>
    <t>Ｊスターズ</t>
  </si>
  <si>
    <t>船橋市</t>
  </si>
  <si>
    <t>バディＳＣ江東</t>
  </si>
  <si>
    <t>台東区</t>
  </si>
  <si>
    <t>スターキッカーズT</t>
  </si>
  <si>
    <t>ＦＣ大島</t>
  </si>
  <si>
    <t>ＦＣ城東</t>
  </si>
  <si>
    <t>スターキッカーズS</t>
  </si>
  <si>
    <t>スカイＦＣ</t>
  </si>
  <si>
    <t>江東フレンドリー</t>
  </si>
  <si>
    <t>藤沢市</t>
  </si>
  <si>
    <t>ＦＣ北砂</t>
  </si>
  <si>
    <t>江東ＦＣ</t>
  </si>
  <si>
    <t>砂町ＳＣ</t>
  </si>
  <si>
    <t>スターキッカーズK</t>
  </si>
  <si>
    <t>第2コート</t>
    <phoneticPr fontId="59"/>
  </si>
  <si>
    <t>ヴァロールＳＣ</t>
    <phoneticPr fontId="59"/>
  </si>
  <si>
    <t>新林ＳＣ</t>
    <rPh sb="0" eb="1">
      <t>シン</t>
    </rPh>
    <rPh sb="1" eb="2">
      <t>ハヤシ</t>
    </rPh>
    <phoneticPr fontId="59"/>
  </si>
  <si>
    <t>深川ＳＣ</t>
    <phoneticPr fontId="59"/>
  </si>
  <si>
    <t>中野木ＦＣ</t>
    <phoneticPr fontId="59"/>
  </si>
  <si>
    <t>新浜ＦＣ</t>
    <phoneticPr fontId="59"/>
  </si>
  <si>
    <t>ベイエリアＦＣ</t>
    <phoneticPr fontId="59"/>
  </si>
  <si>
    <t>江戸川区</t>
    <rPh sb="0" eb="4">
      <t>エドガワク</t>
    </rPh>
    <phoneticPr fontId="59"/>
  </si>
  <si>
    <t>主審</t>
    <phoneticPr fontId="59"/>
  </si>
  <si>
    <t>主審</t>
    <phoneticPr fontId="59"/>
  </si>
  <si>
    <t>ベイエリアＦＣ</t>
  </si>
  <si>
    <t>中野木ＦＣ</t>
  </si>
  <si>
    <t>深川ＳＣ</t>
  </si>
  <si>
    <t>ｖｓ</t>
    <phoneticPr fontId="59"/>
  </si>
  <si>
    <t>新林ＳＣ</t>
  </si>
  <si>
    <t>ヴァロールＳＣ</t>
  </si>
  <si>
    <t>新浜ＦＣ</t>
  </si>
  <si>
    <t>本部</t>
    <rPh sb="0" eb="2">
      <t>ホンブ</t>
    </rPh>
    <phoneticPr fontId="59"/>
  </si>
  <si>
    <t>江東ＹＭＣＡ</t>
  </si>
  <si>
    <t>バディＳＣ江東</t>
    <phoneticPr fontId="59"/>
  </si>
  <si>
    <t>PK(3-2)</t>
    <phoneticPr fontId="59"/>
  </si>
  <si>
    <t>PK(3-4)</t>
    <phoneticPr fontId="59"/>
  </si>
  <si>
    <r>
      <t xml:space="preserve">PK   </t>
    </r>
    <r>
      <rPr>
        <sz val="10"/>
        <color rgb="FFFF0000"/>
        <rFont val="HGS創英角ｺﾞｼｯｸUB"/>
        <family val="3"/>
        <charset val="128"/>
      </rPr>
      <t>(2-0)</t>
    </r>
    <phoneticPr fontId="59"/>
  </si>
  <si>
    <r>
      <t xml:space="preserve">PK   </t>
    </r>
    <r>
      <rPr>
        <sz val="10"/>
        <color rgb="FFFF0000"/>
        <rFont val="HGS創英角ｺﾞｼｯｸUB"/>
        <family val="3"/>
        <charset val="128"/>
      </rPr>
      <t>(3-2)</t>
    </r>
    <phoneticPr fontId="59"/>
  </si>
  <si>
    <r>
      <t xml:space="preserve">PK   </t>
    </r>
    <r>
      <rPr>
        <sz val="10"/>
        <color rgb="FFFF0000"/>
        <rFont val="HGS創英角ｺﾞｼｯｸUB"/>
        <family val="3"/>
        <charset val="128"/>
      </rPr>
      <t>(3-4)</t>
    </r>
    <phoneticPr fontId="5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</si>
</sst>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name val="ＭＳ Ｐゴシック"/>
      <charset val="128"/>
    </font>
    <font>
      <sz val="11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7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9"/>
      <color indexed="9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4"/>
      <color indexed="57"/>
      <name val="HGP創英角ﾎﾟｯﾌﾟ体"/>
      <family val="3"/>
      <charset val="128"/>
    </font>
    <font>
      <sz val="8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2"/>
      <color indexed="10"/>
      <name val="HGS創英角ｺﾞｼｯｸUB"/>
      <family val="3"/>
      <charset val="128"/>
    </font>
    <font>
      <sz val="10"/>
      <color indexed="9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9"/>
      <color indexed="12"/>
      <name val="HGS創英角ｺﾞｼｯｸUB"/>
      <family val="3"/>
      <charset val="128"/>
    </font>
    <font>
      <sz val="10"/>
      <name val="ＭＳ ゴシック"/>
      <family val="3"/>
      <charset val="128"/>
    </font>
    <font>
      <b/>
      <sz val="11"/>
      <color indexed="12"/>
      <name val="HGS創英角ｺﾞｼｯｸUB"/>
      <family val="3"/>
      <charset val="128"/>
    </font>
    <font>
      <b/>
      <sz val="8"/>
      <color indexed="10"/>
      <name val="HGS創英角ｺﾞｼｯｸUB"/>
      <family val="3"/>
      <charset val="128"/>
    </font>
    <font>
      <sz val="18"/>
      <name val="HGP創英角ﾎﾟｯﾌﾟ体"/>
      <family val="3"/>
      <charset val="128"/>
    </font>
    <font>
      <i/>
      <sz val="16"/>
      <color indexed="1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indexed="12"/>
      <name val="HGP創英角ﾎﾟｯﾌﾟ体"/>
      <family val="3"/>
      <charset val="128"/>
    </font>
    <font>
      <sz val="11"/>
      <color indexed="53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18"/>
      <color indexed="10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HGP創英角ﾎﾟｯﾌﾟ体"/>
      <family val="3"/>
      <charset val="128"/>
    </font>
    <font>
      <sz val="14"/>
      <name val="ＭＳ Ｐゴシック"/>
      <family val="3"/>
      <charset val="128"/>
    </font>
    <font>
      <i/>
      <sz val="12"/>
      <color indexed="12"/>
      <name val="HGP創英角ﾎﾟｯﾌﾟ体"/>
      <family val="3"/>
      <charset val="128"/>
    </font>
    <font>
      <i/>
      <sz val="14"/>
      <color indexed="10"/>
      <name val="HGP創英角ﾎﾟｯﾌﾟ体"/>
      <family val="3"/>
      <charset val="128"/>
    </font>
    <font>
      <i/>
      <sz val="14"/>
      <color indexed="12"/>
      <name val="HGP創英角ﾎﾟｯﾌﾟ体"/>
      <family val="3"/>
      <charset val="128"/>
    </font>
    <font>
      <sz val="14"/>
      <color indexed="12"/>
      <name val="HGP創英角ﾎﾟｯﾌﾟ体"/>
      <family val="3"/>
      <charset val="128"/>
    </font>
    <font>
      <sz val="10"/>
      <color indexed="12"/>
      <name val="HGP創英角ﾎﾟｯﾌﾟ体"/>
      <family val="3"/>
      <charset val="128"/>
    </font>
    <font>
      <i/>
      <sz val="10"/>
      <color indexed="12"/>
      <name val="HGP創英角ﾎﾟｯﾌﾟ体"/>
      <family val="3"/>
      <charset val="128"/>
    </font>
    <font>
      <i/>
      <sz val="10"/>
      <name val="HGP創英角ﾎﾟｯﾌﾟ体"/>
      <family val="3"/>
      <charset val="128"/>
    </font>
    <font>
      <i/>
      <sz val="11"/>
      <color indexed="22"/>
      <name val="HGP創英角ﾎﾟｯﾌﾟ体"/>
      <family val="3"/>
      <charset val="128"/>
    </font>
    <font>
      <i/>
      <sz val="12"/>
      <color indexed="22"/>
      <name val="HGP創英角ﾎﾟｯﾌﾟ体"/>
      <family val="3"/>
      <charset val="128"/>
    </font>
    <font>
      <i/>
      <sz val="11"/>
      <name val="HGP創英角ﾎﾟｯﾌﾟ体"/>
      <family val="3"/>
      <charset val="128"/>
    </font>
    <font>
      <sz val="8"/>
      <name val="HGP創英角ﾎﾟｯﾌﾟ体"/>
      <family val="3"/>
      <charset val="128"/>
    </font>
    <font>
      <sz val="12"/>
      <color indexed="12"/>
      <name val="HGP創英角ﾎﾟｯﾌﾟ体"/>
      <family val="3"/>
      <charset val="128"/>
    </font>
    <font>
      <sz val="8"/>
      <color indexed="12"/>
      <name val="HGP創英角ﾎﾟｯﾌﾟ体"/>
      <family val="3"/>
      <charset val="128"/>
    </font>
    <font>
      <sz val="16"/>
      <name val="HGP創英角ｺﾞｼｯｸUB"/>
      <family val="3"/>
      <charset val="128"/>
    </font>
    <font>
      <sz val="11"/>
      <color indexed="2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sz val="14"/>
      <color indexed="12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14"/>
      <color indexed="10"/>
      <name val="HGP創英角ｺﾞｼｯｸUB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color indexed="12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b/>
      <sz val="11"/>
      <color rgb="FFFFFF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0"/>
      <color rgb="FFFF0000"/>
      <name val="HGS創英角ｺﾞｼｯｸUB"/>
      <family val="3"/>
      <charset val="128"/>
    </font>
    <font>
      <sz val="8"/>
      <color rgb="FFFF0000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</fills>
  <borders count="1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ck">
        <color auto="1"/>
      </left>
      <right/>
      <top style="thick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ck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 diagonalDown="1">
      <left style="thick">
        <color auto="1"/>
      </left>
      <right/>
      <top style="thick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ck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ck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 diagonalDown="1">
      <left style="thin">
        <color auto="1"/>
      </left>
      <right/>
      <top/>
      <bottom style="thick">
        <color auto="1"/>
      </bottom>
      <diagonal style="thin">
        <color auto="1"/>
      </diagonal>
    </border>
    <border diagonalDown="1">
      <left/>
      <right/>
      <top/>
      <bottom style="thick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ck">
        <color auto="1"/>
      </bottom>
      <diagonal style="thin">
        <color auto="1"/>
      </diagonal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57" fillId="0" borderId="141" applyNumberFormat="0" applyFill="0" applyAlignment="0" applyProtection="0">
      <alignment vertical="center"/>
    </xf>
    <xf numFmtId="0" fontId="56" fillId="5" borderId="140" applyNumberFormat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/>
    <xf numFmtId="0" fontId="58" fillId="0" borderId="0">
      <alignment vertical="center"/>
    </xf>
  </cellStyleXfs>
  <cellXfs count="6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textRotation="255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" fillId="0" borderId="5" xfId="0" applyFont="1" applyBorder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5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20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20" fontId="9" fillId="2" borderId="0" xfId="0" applyNumberFormat="1" applyFont="1" applyFill="1" applyAlignment="1">
      <alignment horizontal="center" vertical="top"/>
    </xf>
    <xf numFmtId="0" fontId="3" fillId="0" borderId="5" xfId="0" applyFont="1" applyBorder="1" applyAlignment="1">
      <alignment vertical="top" textRotation="255"/>
    </xf>
    <xf numFmtId="0" fontId="3" fillId="2" borderId="8" xfId="0" applyFont="1" applyFill="1" applyBorder="1" applyAlignment="1">
      <alignment vertical="top" textRotation="255"/>
    </xf>
    <xf numFmtId="0" fontId="3" fillId="3" borderId="9" xfId="0" applyFont="1" applyFill="1" applyBorder="1" applyAlignment="1">
      <alignment vertical="top" textRotation="255"/>
    </xf>
    <xf numFmtId="0" fontId="3" fillId="2" borderId="0" xfId="0" applyFont="1" applyFill="1" applyAlignment="1">
      <alignment vertical="top" textRotation="255"/>
    </xf>
    <xf numFmtId="0" fontId="3" fillId="2" borderId="0" xfId="0" applyFont="1" applyFill="1" applyAlignment="1">
      <alignment horizontal="center" vertical="top" textRotation="255"/>
    </xf>
    <xf numFmtId="0" fontId="3" fillId="3" borderId="10" xfId="0" applyFont="1" applyFill="1" applyBorder="1" applyAlignment="1">
      <alignment vertical="top" textRotation="255"/>
    </xf>
    <xf numFmtId="0" fontId="4" fillId="0" borderId="5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0" fillId="2" borderId="13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vertical="top"/>
    </xf>
    <xf numFmtId="20" fontId="9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5" fillId="0" borderId="5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20" fontId="6" fillId="0" borderId="0" xfId="0" applyNumberFormat="1" applyFont="1"/>
    <xf numFmtId="20" fontId="6" fillId="0" borderId="0" xfId="0" applyNumberFormat="1" applyFont="1" applyAlignment="1">
      <alignment horizont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20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shrinkToFit="1"/>
    </xf>
    <xf numFmtId="20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20" fontId="7" fillId="0" borderId="0" xfId="0" applyNumberFormat="1" applyFont="1" applyAlignment="1">
      <alignment horizontal="centerContinuous" vertical="center"/>
    </xf>
    <xf numFmtId="0" fontId="1" fillId="0" borderId="30" xfId="0" applyFont="1" applyBorder="1"/>
    <xf numFmtId="0" fontId="7" fillId="0" borderId="31" xfId="0" applyFont="1" applyBorder="1"/>
    <xf numFmtId="20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Continuous"/>
    </xf>
    <xf numFmtId="20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right" vertical="top"/>
    </xf>
    <xf numFmtId="20" fontId="7" fillId="0" borderId="40" xfId="0" applyNumberFormat="1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20" fontId="7" fillId="0" borderId="41" xfId="0" applyNumberFormat="1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/>
    <xf numFmtId="0" fontId="1" fillId="0" borderId="42" xfId="0" applyFont="1" applyBorder="1"/>
    <xf numFmtId="0" fontId="1" fillId="0" borderId="43" xfId="0" applyFont="1" applyBorder="1"/>
    <xf numFmtId="0" fontId="9" fillId="2" borderId="44" xfId="0" applyFont="1" applyFill="1" applyBorder="1"/>
    <xf numFmtId="0" fontId="9" fillId="2" borderId="45" xfId="0" applyFont="1" applyFill="1" applyBorder="1"/>
    <xf numFmtId="0" fontId="9" fillId="2" borderId="45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" fillId="2" borderId="45" xfId="0" applyFont="1" applyFill="1" applyBorder="1" applyAlignment="1">
      <alignment vertical="top" textRotation="255"/>
    </xf>
    <xf numFmtId="0" fontId="3" fillId="0" borderId="43" xfId="0" applyFont="1" applyBorder="1" applyAlignment="1">
      <alignment vertical="top" textRotation="255"/>
    </xf>
    <xf numFmtId="0" fontId="16" fillId="0" borderId="0" xfId="0" applyFont="1" applyAlignment="1">
      <alignment vertical="top" wrapText="1"/>
    </xf>
    <xf numFmtId="0" fontId="4" fillId="2" borderId="45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4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46" xfId="0" applyFont="1" applyFill="1" applyBorder="1" applyAlignment="1">
      <alignment vertical="top"/>
    </xf>
    <xf numFmtId="0" fontId="1" fillId="0" borderId="43" xfId="0" applyFont="1" applyBorder="1" applyAlignment="1">
      <alignment vertical="top"/>
    </xf>
    <xf numFmtId="0" fontId="5" fillId="0" borderId="43" xfId="0" applyFont="1" applyBorder="1"/>
    <xf numFmtId="0" fontId="6" fillId="0" borderId="43" xfId="0" applyFont="1" applyBorder="1"/>
    <xf numFmtId="0" fontId="17" fillId="0" borderId="43" xfId="0" applyFont="1" applyBorder="1" applyAlignment="1">
      <alignment horizontal="center" vertical="center"/>
    </xf>
    <xf numFmtId="0" fontId="1" fillId="0" borderId="51" xfId="0" applyFont="1" applyBorder="1"/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Protection="1">
      <protection locked="0"/>
    </xf>
    <xf numFmtId="0" fontId="18" fillId="2" borderId="0" xfId="0" applyFont="1" applyFill="1" applyAlignment="1">
      <alignment horizontal="right" vertical="center"/>
    </xf>
    <xf numFmtId="20" fontId="18" fillId="2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 vertical="center"/>
    </xf>
    <xf numFmtId="0" fontId="19" fillId="0" borderId="0" xfId="3" applyFont="1">
      <alignment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0" xfId="3" applyFont="1">
      <alignment vertical="center"/>
    </xf>
    <xf numFmtId="0" fontId="24" fillId="0" borderId="0" xfId="3" applyFont="1" applyAlignment="1">
      <alignment horizontal="center" vertical="center" textRotation="255"/>
    </xf>
    <xf numFmtId="0" fontId="25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textRotation="255"/>
    </xf>
    <xf numFmtId="0" fontId="21" fillId="0" borderId="0" xfId="3" applyFont="1" applyAlignment="1" applyProtection="1">
      <alignment horizontal="center" vertical="center"/>
      <protection locked="0"/>
    </xf>
    <xf numFmtId="0" fontId="26" fillId="0" borderId="0" xfId="3" applyFont="1" applyAlignment="1">
      <alignment horizontal="left" vertical="center"/>
    </xf>
    <xf numFmtId="0" fontId="21" fillId="0" borderId="0" xfId="3" applyFont="1">
      <alignment vertical="center"/>
    </xf>
    <xf numFmtId="0" fontId="19" fillId="0" borderId="0" xfId="3" applyFont="1" applyAlignment="1">
      <alignment horizontal="center" vertical="center" textRotation="255"/>
    </xf>
    <xf numFmtId="0" fontId="27" fillId="0" borderId="0" xfId="3" applyFont="1" applyAlignment="1">
      <alignment horizontal="centerContinuous" vertical="center"/>
    </xf>
    <xf numFmtId="0" fontId="27" fillId="0" borderId="0" xfId="3" applyFont="1" applyAlignment="1" applyProtection="1">
      <alignment horizontal="centerContinuous" vertical="center"/>
      <protection locked="0"/>
    </xf>
    <xf numFmtId="0" fontId="20" fillId="4" borderId="53" xfId="3" applyFont="1" applyFill="1" applyBorder="1" applyAlignment="1">
      <alignment horizontal="center" vertical="center" textRotation="255"/>
    </xf>
    <xf numFmtId="0" fontId="20" fillId="4" borderId="39" xfId="3" applyFont="1" applyFill="1" applyBorder="1" applyAlignment="1">
      <alignment horizontal="centerContinuous" vertical="center"/>
    </xf>
    <xf numFmtId="0" fontId="20" fillId="4" borderId="39" xfId="3" applyFont="1" applyFill="1" applyBorder="1" applyAlignment="1" applyProtection="1">
      <alignment horizontal="centerContinuous" vertical="center"/>
      <protection locked="0"/>
    </xf>
    <xf numFmtId="0" fontId="21" fillId="4" borderId="54" xfId="0" applyFont="1" applyFill="1" applyBorder="1" applyAlignment="1">
      <alignment horizontal="center" vertical="center" textRotation="255"/>
    </xf>
    <xf numFmtId="0" fontId="21" fillId="4" borderId="21" xfId="3" applyFont="1" applyFill="1" applyBorder="1" applyAlignment="1">
      <alignment horizontal="centerContinuous" vertical="center"/>
    </xf>
    <xf numFmtId="0" fontId="21" fillId="4" borderId="21" xfId="3" applyFont="1" applyFill="1" applyBorder="1" applyAlignment="1" applyProtection="1">
      <alignment horizontal="centerContinuous" vertical="center"/>
      <protection locked="0"/>
    </xf>
    <xf numFmtId="0" fontId="22" fillId="4" borderId="56" xfId="3" applyFont="1" applyFill="1" applyBorder="1" applyAlignment="1">
      <alignment horizontal="center" vertical="center" textRotation="255"/>
    </xf>
    <xf numFmtId="0" fontId="22" fillId="4" borderId="57" xfId="3" applyFont="1" applyFill="1" applyBorder="1" applyAlignment="1">
      <alignment horizontal="center" vertical="center"/>
    </xf>
    <xf numFmtId="0" fontId="22" fillId="4" borderId="57" xfId="3" applyFont="1" applyFill="1" applyBorder="1" applyAlignment="1" applyProtection="1">
      <alignment horizontal="center" vertical="center"/>
      <protection locked="0"/>
    </xf>
    <xf numFmtId="0" fontId="25" fillId="4" borderId="59" xfId="3" applyFont="1" applyFill="1" applyBorder="1" applyAlignment="1">
      <alignment horizontal="center" vertical="center"/>
    </xf>
    <xf numFmtId="0" fontId="25" fillId="4" borderId="54" xfId="3" applyFont="1" applyFill="1" applyBorder="1" applyAlignment="1">
      <alignment horizontal="center" vertical="center"/>
    </xf>
    <xf numFmtId="0" fontId="25" fillId="4" borderId="63" xfId="3" applyFont="1" applyFill="1" applyBorder="1" applyAlignment="1">
      <alignment horizontal="center" vertical="center"/>
    </xf>
    <xf numFmtId="0" fontId="25" fillId="4" borderId="56" xfId="3" applyFont="1" applyFill="1" applyBorder="1" applyAlignment="1">
      <alignment horizontal="center" vertical="center"/>
    </xf>
    <xf numFmtId="0" fontId="35" fillId="4" borderId="67" xfId="3" applyFont="1" applyFill="1" applyBorder="1" applyAlignment="1">
      <alignment horizontal="center" vertical="center" textRotation="255"/>
    </xf>
    <xf numFmtId="0" fontId="20" fillId="4" borderId="68" xfId="3" applyFont="1" applyFill="1" applyBorder="1" applyAlignment="1">
      <alignment horizontal="centerContinuous" vertical="center"/>
    </xf>
    <xf numFmtId="0" fontId="35" fillId="4" borderId="68" xfId="3" applyFont="1" applyFill="1" applyBorder="1" applyAlignment="1" applyProtection="1">
      <alignment horizontal="centerContinuous" vertical="center" wrapText="1"/>
      <protection locked="0"/>
    </xf>
    <xf numFmtId="0" fontId="35" fillId="4" borderId="68" xfId="3" applyFont="1" applyFill="1" applyBorder="1" applyAlignment="1">
      <alignment horizontal="centerContinuous" vertical="center" wrapText="1"/>
    </xf>
    <xf numFmtId="0" fontId="24" fillId="4" borderId="69" xfId="3" applyFont="1" applyFill="1" applyBorder="1" applyAlignment="1">
      <alignment horizontal="center" vertical="center" textRotation="255"/>
    </xf>
    <xf numFmtId="0" fontId="25" fillId="4" borderId="70" xfId="3" applyFont="1" applyFill="1" applyBorder="1" applyAlignment="1">
      <alignment horizontal="center" vertical="center"/>
    </xf>
    <xf numFmtId="0" fontId="21" fillId="4" borderId="71" xfId="3" applyFont="1" applyFill="1" applyBorder="1" applyAlignment="1">
      <alignment horizontal="center" vertical="center" textRotation="255"/>
    </xf>
    <xf numFmtId="0" fontId="24" fillId="4" borderId="72" xfId="3" applyFont="1" applyFill="1" applyBorder="1" applyAlignment="1">
      <alignment horizontal="centerContinuous" vertical="center"/>
    </xf>
    <xf numFmtId="0" fontId="24" fillId="4" borderId="73" xfId="3" applyFont="1" applyFill="1" applyBorder="1" applyAlignment="1" applyProtection="1">
      <alignment horizontal="centerContinuous" vertical="center"/>
      <protection locked="0"/>
    </xf>
    <xf numFmtId="0" fontId="24" fillId="4" borderId="73" xfId="3" applyFont="1" applyFill="1" applyBorder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19" fillId="0" borderId="0" xfId="3" applyFont="1" applyAlignment="1" applyProtection="1">
      <alignment horizontal="centerContinuous" vertical="center"/>
      <protection locked="0"/>
    </xf>
    <xf numFmtId="0" fontId="36" fillId="4" borderId="39" xfId="3" applyFont="1" applyFill="1" applyBorder="1" applyAlignment="1">
      <alignment horizontal="centerContinuous" vertical="center"/>
    </xf>
    <xf numFmtId="0" fontId="37" fillId="4" borderId="39" xfId="3" applyFont="1" applyFill="1" applyBorder="1" applyAlignment="1">
      <alignment horizontal="centerContinuous" vertical="center"/>
    </xf>
    <xf numFmtId="0" fontId="32" fillId="4" borderId="39" xfId="3" applyFont="1" applyFill="1" applyBorder="1" applyAlignment="1">
      <alignment horizontal="center" vertical="center"/>
    </xf>
    <xf numFmtId="0" fontId="26" fillId="4" borderId="21" xfId="3" applyFont="1" applyFill="1" applyBorder="1" applyAlignment="1">
      <alignment horizontal="centerContinuous" vertical="center"/>
    </xf>
    <xf numFmtId="0" fontId="25" fillId="4" borderId="21" xfId="3" applyFont="1" applyFill="1" applyBorder="1" applyAlignment="1">
      <alignment horizontal="left" vertical="center"/>
    </xf>
    <xf numFmtId="0" fontId="26" fillId="4" borderId="76" xfId="3" applyFont="1" applyFill="1" applyBorder="1" applyAlignment="1">
      <alignment horizontal="center" vertical="center" shrinkToFit="1"/>
    </xf>
    <xf numFmtId="0" fontId="26" fillId="4" borderId="77" xfId="3" applyFont="1" applyFill="1" applyBorder="1" applyAlignment="1">
      <alignment horizontal="center" vertical="center" shrinkToFit="1"/>
    </xf>
    <xf numFmtId="0" fontId="38" fillId="4" borderId="57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1" fillId="4" borderId="57" xfId="3" applyFont="1" applyFill="1" applyBorder="1" applyAlignment="1">
      <alignment horizontal="center" vertical="center"/>
    </xf>
    <xf numFmtId="0" fontId="41" fillId="4" borderId="57" xfId="3" applyFont="1" applyFill="1" applyBorder="1" applyAlignment="1" applyProtection="1">
      <alignment horizontal="center" vertical="center"/>
      <protection locked="0"/>
    </xf>
    <xf numFmtId="0" fontId="42" fillId="0" borderId="79" xfId="5" applyFont="1" applyBorder="1" applyAlignment="1">
      <alignment horizontal="center" vertical="center" wrapText="1"/>
    </xf>
    <xf numFmtId="0" fontId="42" fillId="0" borderId="80" xfId="5" applyFont="1" applyBorder="1" applyAlignment="1">
      <alignment horizontal="center" vertical="center" wrapText="1"/>
    </xf>
    <xf numFmtId="0" fontId="38" fillId="0" borderId="61" xfId="5" applyFont="1" applyBorder="1" applyAlignment="1">
      <alignment horizontal="center" vertical="center" shrinkToFit="1"/>
    </xf>
    <xf numFmtId="0" fontId="25" fillId="4" borderId="61" xfId="3" applyFont="1" applyFill="1" applyBorder="1" applyAlignment="1">
      <alignment horizontal="center" vertical="center"/>
    </xf>
    <xf numFmtId="0" fontId="42" fillId="0" borderId="82" xfId="5" applyFont="1" applyBorder="1" applyAlignment="1">
      <alignment horizontal="centerContinuous" vertical="center" wrapText="1"/>
    </xf>
    <xf numFmtId="0" fontId="42" fillId="0" borderId="83" xfId="5" applyFont="1" applyBorder="1" applyAlignment="1">
      <alignment horizontal="centerContinuous" vertical="center" wrapText="1"/>
    </xf>
    <xf numFmtId="0" fontId="38" fillId="0" borderId="21" xfId="5" applyFont="1" applyBorder="1" applyAlignment="1">
      <alignment horizontal="centerContinuous" vertical="center" shrinkToFit="1"/>
    </xf>
    <xf numFmtId="0" fontId="43" fillId="4" borderId="21" xfId="3" applyFont="1" applyFill="1" applyBorder="1" applyAlignment="1">
      <alignment horizontal="center" vertical="center"/>
    </xf>
    <xf numFmtId="0" fontId="42" fillId="0" borderId="82" xfId="5" applyFont="1" applyBorder="1" applyAlignment="1">
      <alignment horizontal="center" vertical="center" wrapText="1"/>
    </xf>
    <xf numFmtId="0" fontId="42" fillId="0" borderId="83" xfId="5" applyFont="1" applyBorder="1" applyAlignment="1">
      <alignment horizontal="center" vertical="center" wrapText="1"/>
    </xf>
    <xf numFmtId="0" fontId="38" fillId="0" borderId="21" xfId="5" applyFont="1" applyBorder="1" applyAlignment="1">
      <alignment horizontal="center" vertical="center" shrinkToFit="1"/>
    </xf>
    <xf numFmtId="0" fontId="25" fillId="4" borderId="21" xfId="3" applyFont="1" applyFill="1" applyBorder="1" applyAlignment="1">
      <alignment horizontal="center" vertical="center"/>
    </xf>
    <xf numFmtId="0" fontId="42" fillId="0" borderId="84" xfId="5" applyFont="1" applyBorder="1" applyAlignment="1">
      <alignment horizontal="centerContinuous" vertical="center" wrapText="1"/>
    </xf>
    <xf numFmtId="0" fontId="42" fillId="0" borderId="85" xfId="5" applyFont="1" applyBorder="1" applyAlignment="1">
      <alignment horizontal="centerContinuous" vertical="center" wrapText="1"/>
    </xf>
    <xf numFmtId="0" fontId="38" fillId="0" borderId="64" xfId="5" applyFont="1" applyBorder="1" applyAlignment="1">
      <alignment horizontal="centerContinuous" vertical="center" shrinkToFit="1"/>
    </xf>
    <xf numFmtId="0" fontId="43" fillId="4" borderId="64" xfId="3" applyFont="1" applyFill="1" applyBorder="1" applyAlignment="1">
      <alignment horizontal="center" vertical="center"/>
    </xf>
    <xf numFmtId="0" fontId="38" fillId="0" borderId="57" xfId="5" applyFont="1" applyBorder="1" applyAlignment="1">
      <alignment horizontal="center" vertical="center" shrinkToFit="1"/>
    </xf>
    <xf numFmtId="0" fontId="25" fillId="4" borderId="57" xfId="3" applyFont="1" applyFill="1" applyBorder="1" applyAlignment="1">
      <alignment horizontal="center" vertical="center"/>
    </xf>
    <xf numFmtId="0" fontId="44" fillId="4" borderId="68" xfId="3" applyFont="1" applyFill="1" applyBorder="1" applyAlignment="1">
      <alignment horizontal="centerContinuous" vertical="center"/>
    </xf>
    <xf numFmtId="0" fontId="35" fillId="4" borderId="87" xfId="3" applyFont="1" applyFill="1" applyBorder="1" applyAlignment="1">
      <alignment horizontal="centerContinuous" vertical="center"/>
    </xf>
    <xf numFmtId="0" fontId="43" fillId="4" borderId="68" xfId="3" applyFont="1" applyFill="1" applyBorder="1" applyAlignment="1">
      <alignment horizontal="center" vertical="center"/>
    </xf>
    <xf numFmtId="0" fontId="20" fillId="4" borderId="67" xfId="3" applyFont="1" applyFill="1" applyBorder="1" applyAlignment="1">
      <alignment horizontal="centerContinuous" vertical="center"/>
    </xf>
    <xf numFmtId="0" fontId="42" fillId="4" borderId="21" xfId="3" applyFont="1" applyFill="1" applyBorder="1" applyAlignment="1">
      <alignment horizontal="centerContinuous" vertical="center"/>
    </xf>
    <xf numFmtId="0" fontId="26" fillId="4" borderId="75" xfId="3" applyFont="1" applyFill="1" applyBorder="1" applyAlignment="1">
      <alignment horizontal="centerContinuous" vertical="center"/>
    </xf>
    <xf numFmtId="0" fontId="38" fillId="4" borderId="88" xfId="3" applyFont="1" applyFill="1" applyBorder="1" applyAlignment="1">
      <alignment horizontal="center" vertical="center"/>
    </xf>
    <xf numFmtId="0" fontId="43" fillId="4" borderId="73" xfId="3" applyFont="1" applyFill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0" fillId="4" borderId="38" xfId="3" applyFont="1" applyFill="1" applyBorder="1" applyAlignment="1">
      <alignment horizontal="centerContinuous" vertical="center"/>
    </xf>
    <xf numFmtId="0" fontId="36" fillId="4" borderId="74" xfId="3" applyFont="1" applyFill="1" applyBorder="1" applyAlignment="1">
      <alignment horizontal="centerContinuous" vertical="center"/>
    </xf>
    <xf numFmtId="0" fontId="37" fillId="4" borderId="89" xfId="3" applyFont="1" applyFill="1" applyBorder="1" applyAlignment="1">
      <alignment horizontal="centerContinuous" vertical="center"/>
    </xf>
    <xf numFmtId="0" fontId="20" fillId="4" borderId="90" xfId="3" applyFont="1" applyFill="1" applyBorder="1" applyAlignment="1">
      <alignment horizontal="center" vertical="center" textRotation="255"/>
    </xf>
    <xf numFmtId="0" fontId="26" fillId="4" borderId="91" xfId="3" applyFont="1" applyFill="1" applyBorder="1" applyAlignment="1">
      <alignment horizontal="centerContinuous" vertical="center"/>
    </xf>
    <xf numFmtId="0" fontId="21" fillId="4" borderId="92" xfId="0" applyFont="1" applyFill="1" applyBorder="1" applyAlignment="1">
      <alignment horizontal="center" vertical="center" textRotation="255"/>
    </xf>
    <xf numFmtId="0" fontId="38" fillId="4" borderId="93" xfId="3" applyFont="1" applyFill="1" applyBorder="1" applyAlignment="1">
      <alignment horizontal="center" vertical="center"/>
    </xf>
    <xf numFmtId="0" fontId="22" fillId="4" borderId="94" xfId="3" applyFont="1" applyFill="1" applyBorder="1" applyAlignment="1">
      <alignment horizontal="center" vertical="center" textRotation="255"/>
    </xf>
    <xf numFmtId="0" fontId="38" fillId="0" borderId="0" xfId="5" applyFont="1" applyAlignment="1">
      <alignment horizontal="center" vertical="center" shrinkToFit="1"/>
    </xf>
    <xf numFmtId="0" fontId="35" fillId="4" borderId="95" xfId="3" applyFont="1" applyFill="1" applyBorder="1" applyAlignment="1">
      <alignment horizontal="center" vertical="center" textRotation="255"/>
    </xf>
    <xf numFmtId="0" fontId="21" fillId="4" borderId="96" xfId="3" applyFont="1" applyFill="1" applyBorder="1" applyAlignment="1">
      <alignment horizontal="center" vertical="center" textRotation="255"/>
    </xf>
    <xf numFmtId="0" fontId="19" fillId="0" borderId="0" xfId="3" applyFont="1" applyAlignment="1">
      <alignment horizontal="center" vertical="center"/>
    </xf>
    <xf numFmtId="0" fontId="45" fillId="0" borderId="0" xfId="4" applyFont="1">
      <alignment vertical="center"/>
    </xf>
    <xf numFmtId="0" fontId="46" fillId="0" borderId="0" xfId="4" applyFont="1" applyAlignment="1">
      <alignment vertical="top" textRotation="255"/>
    </xf>
    <xf numFmtId="0" fontId="47" fillId="0" borderId="0" xfId="4" applyFont="1">
      <alignment vertical="center"/>
    </xf>
    <xf numFmtId="0" fontId="48" fillId="0" borderId="0" xfId="4" applyFont="1">
      <alignment vertical="center"/>
    </xf>
    <xf numFmtId="0" fontId="47" fillId="0" borderId="0" xfId="4" applyFont="1" applyAlignment="1">
      <alignment horizontal="center" vertical="center"/>
    </xf>
    <xf numFmtId="0" fontId="48" fillId="0" borderId="0" xfId="4" applyFont="1" applyAlignment="1">
      <alignment horizontal="center" vertical="center"/>
    </xf>
    <xf numFmtId="0" fontId="49" fillId="0" borderId="0" xfId="4" applyFont="1" applyProtection="1">
      <alignment vertical="center"/>
      <protection locked="0"/>
    </xf>
    <xf numFmtId="0" fontId="50" fillId="0" borderId="0" xfId="4" applyFont="1">
      <alignment vertical="center"/>
    </xf>
    <xf numFmtId="0" fontId="48" fillId="0" borderId="0" xfId="4" applyFont="1" applyAlignment="1">
      <alignment vertical="top" textRotation="255"/>
    </xf>
    <xf numFmtId="0" fontId="45" fillId="0" borderId="0" xfId="4" applyFont="1" applyAlignment="1">
      <alignment horizontal="center" vertical="center"/>
    </xf>
    <xf numFmtId="0" fontId="50" fillId="0" borderId="0" xfId="4" applyFont="1" applyAlignment="1">
      <alignment horizontal="center" vertical="center"/>
    </xf>
    <xf numFmtId="0" fontId="52" fillId="0" borderId="107" xfId="0" applyFont="1" applyBorder="1" applyAlignment="1">
      <alignment horizontal="center"/>
    </xf>
    <xf numFmtId="0" fontId="53" fillId="0" borderId="109" xfId="0" applyFont="1" applyBorder="1" applyAlignment="1">
      <alignment vertical="center"/>
    </xf>
    <xf numFmtId="0" fontId="53" fillId="0" borderId="111" xfId="0" applyFont="1" applyBorder="1" applyAlignment="1">
      <alignment vertical="center"/>
    </xf>
    <xf numFmtId="0" fontId="47" fillId="4" borderId="0" xfId="4" applyFont="1" applyFill="1" applyAlignment="1">
      <alignment vertical="center" textRotation="255"/>
    </xf>
    <xf numFmtId="0" fontId="47" fillId="4" borderId="0" xfId="4" applyFont="1" applyFill="1">
      <alignment vertical="center"/>
    </xf>
    <xf numFmtId="0" fontId="45" fillId="4" borderId="0" xfId="4" applyFont="1" applyFill="1" applyAlignment="1">
      <alignment vertical="center" textRotation="255"/>
    </xf>
    <xf numFmtId="0" fontId="45" fillId="4" borderId="0" xfId="4" applyFont="1" applyFill="1">
      <alignment vertical="center"/>
    </xf>
    <xf numFmtId="0" fontId="54" fillId="0" borderId="112" xfId="0" applyFont="1" applyBorder="1" applyAlignment="1" applyProtection="1">
      <alignment horizontal="center"/>
      <protection locked="0"/>
    </xf>
    <xf numFmtId="0" fontId="46" fillId="4" borderId="0" xfId="4" applyFont="1" applyFill="1" applyAlignment="1">
      <alignment vertical="top" textRotation="255"/>
    </xf>
    <xf numFmtId="0" fontId="47" fillId="0" borderId="0" xfId="4" applyFont="1" applyAlignment="1">
      <alignment vertical="center" textRotation="255"/>
    </xf>
    <xf numFmtId="0" fontId="45" fillId="0" borderId="0" xfId="4" applyFont="1" applyAlignment="1">
      <alignment vertical="center" textRotation="255"/>
    </xf>
    <xf numFmtId="0" fontId="21" fillId="0" borderId="0" xfId="3" applyFont="1" applyAlignment="1">
      <alignment horizontal="center" vertical="center" shrinkToFit="1"/>
    </xf>
    <xf numFmtId="0" fontId="19" fillId="0" borderId="0" xfId="3" applyFont="1" applyAlignment="1">
      <alignment horizontal="center" vertical="center" shrinkToFit="1"/>
    </xf>
    <xf numFmtId="0" fontId="20" fillId="4" borderId="53" xfId="3" applyFont="1" applyFill="1" applyBorder="1" applyAlignment="1">
      <alignment horizontal="center" vertical="center" shrinkToFit="1"/>
    </xf>
    <xf numFmtId="0" fontId="20" fillId="4" borderId="74" xfId="3" applyFont="1" applyFill="1" applyBorder="1" applyAlignment="1">
      <alignment horizontal="center" vertical="center" shrinkToFit="1"/>
    </xf>
    <xf numFmtId="0" fontId="21" fillId="4" borderId="75" xfId="3" applyFont="1" applyFill="1" applyBorder="1" applyAlignment="1">
      <alignment horizontal="center" vertical="center" shrinkToFit="1"/>
    </xf>
    <xf numFmtId="20" fontId="39" fillId="4" borderId="56" xfId="3" applyNumberFormat="1" applyFont="1" applyFill="1" applyBorder="1" applyAlignment="1">
      <alignment horizontal="center" vertical="center" shrinkToFit="1"/>
    </xf>
    <xf numFmtId="20" fontId="39" fillId="4" borderId="78" xfId="3" applyNumberFormat="1" applyFont="1" applyFill="1" applyBorder="1" applyAlignment="1">
      <alignment horizontal="center" vertical="center" shrinkToFit="1"/>
    </xf>
    <xf numFmtId="20" fontId="25" fillId="4" borderId="81" xfId="3" applyNumberFormat="1" applyFont="1" applyFill="1" applyBorder="1" applyAlignment="1">
      <alignment horizontal="center" vertical="center" shrinkToFit="1"/>
    </xf>
    <xf numFmtId="0" fontId="24" fillId="4" borderId="54" xfId="3" applyFont="1" applyFill="1" applyBorder="1" applyAlignment="1">
      <alignment horizontal="center" vertical="center" shrinkToFit="1"/>
    </xf>
    <xf numFmtId="0" fontId="24" fillId="4" borderId="75" xfId="3" applyFont="1" applyFill="1" applyBorder="1" applyAlignment="1">
      <alignment horizontal="center" vertical="center" shrinkToFit="1"/>
    </xf>
    <xf numFmtId="20" fontId="25" fillId="4" borderId="54" xfId="3" applyNumberFormat="1" applyFont="1" applyFill="1" applyBorder="1" applyAlignment="1">
      <alignment horizontal="center" vertical="center" shrinkToFit="1"/>
    </xf>
    <xf numFmtId="20" fontId="25" fillId="4" borderId="75" xfId="3" applyNumberFormat="1" applyFont="1" applyFill="1" applyBorder="1" applyAlignment="1">
      <alignment horizontal="center" vertical="center" shrinkToFit="1"/>
    </xf>
    <xf numFmtId="0" fontId="24" fillId="4" borderId="63" xfId="3" applyFont="1" applyFill="1" applyBorder="1" applyAlignment="1">
      <alignment horizontal="center" vertical="center" shrinkToFit="1"/>
    </xf>
    <xf numFmtId="0" fontId="24" fillId="4" borderId="86" xfId="3" applyFont="1" applyFill="1" applyBorder="1" applyAlignment="1">
      <alignment horizontal="center" vertical="center" shrinkToFit="1"/>
    </xf>
    <xf numFmtId="20" fontId="25" fillId="4" borderId="56" xfId="3" applyNumberFormat="1" applyFont="1" applyFill="1" applyBorder="1" applyAlignment="1">
      <alignment horizontal="center" vertical="center" shrinkToFit="1"/>
    </xf>
    <xf numFmtId="20" fontId="25" fillId="4" borderId="78" xfId="3" applyNumberFormat="1" applyFont="1" applyFill="1" applyBorder="1" applyAlignment="1">
      <alignment horizontal="center" vertical="center" shrinkToFit="1"/>
    </xf>
    <xf numFmtId="20" fontId="43" fillId="4" borderId="67" xfId="3" applyNumberFormat="1" applyFont="1" applyFill="1" applyBorder="1" applyAlignment="1">
      <alignment horizontal="center" vertical="center" shrinkToFit="1"/>
    </xf>
    <xf numFmtId="20" fontId="43" fillId="4" borderId="87" xfId="3" applyNumberFormat="1" applyFont="1" applyFill="1" applyBorder="1" applyAlignment="1">
      <alignment horizontal="center" vertical="center" shrinkToFit="1"/>
    </xf>
    <xf numFmtId="20" fontId="43" fillId="4" borderId="72" xfId="3" applyNumberFormat="1" applyFont="1" applyFill="1" applyBorder="1" applyAlignment="1">
      <alignment horizontal="center" vertical="center" shrinkToFit="1"/>
    </xf>
    <xf numFmtId="20" fontId="43" fillId="4" borderId="71" xfId="3" applyNumberFormat="1" applyFont="1" applyFill="1" applyBorder="1" applyAlignment="1">
      <alignment horizontal="center" vertical="center" shrinkToFit="1"/>
    </xf>
    <xf numFmtId="0" fontId="49" fillId="0" borderId="0" xfId="4" applyFont="1" applyAlignment="1" applyProtection="1">
      <alignment vertical="center" shrinkToFit="1"/>
      <protection locked="0"/>
    </xf>
    <xf numFmtId="0" fontId="54" fillId="0" borderId="112" xfId="0" applyFont="1" applyBorder="1" applyAlignment="1" applyProtection="1">
      <alignment horizontal="center" shrinkToFit="1"/>
      <protection locked="0"/>
    </xf>
    <xf numFmtId="0" fontId="55" fillId="2" borderId="113" xfId="0" applyFont="1" applyFill="1" applyBorder="1" applyAlignment="1" applyProtection="1">
      <alignment horizontal="left" vertical="center" shrinkToFit="1"/>
      <protection locked="0"/>
    </xf>
    <xf numFmtId="0" fontId="54" fillId="2" borderId="113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32" xfId="0" applyFont="1" applyFill="1" applyBorder="1" applyAlignment="1">
      <alignment horizontal="right"/>
    </xf>
    <xf numFmtId="0" fontId="1" fillId="4" borderId="129" xfId="0" applyFont="1" applyFill="1" applyBorder="1" applyAlignment="1">
      <alignment horizontal="centerContinuous"/>
    </xf>
    <xf numFmtId="0" fontId="2" fillId="4" borderId="52" xfId="0" applyFont="1" applyFill="1" applyBorder="1" applyAlignment="1">
      <alignment horizontal="centerContinuous"/>
    </xf>
    <xf numFmtId="0" fontId="1" fillId="4" borderId="128" xfId="0" applyFont="1" applyFill="1" applyBorder="1" applyAlignment="1">
      <alignment horizontal="centerContinuous"/>
    </xf>
    <xf numFmtId="0" fontId="2" fillId="4" borderId="128" xfId="0" applyFont="1" applyFill="1" applyBorder="1" applyAlignment="1">
      <alignment horizontal="centerContinuous"/>
    </xf>
    <xf numFmtId="0" fontId="1" fillId="4" borderId="130" xfId="0" applyFont="1" applyFill="1" applyBorder="1" applyAlignment="1">
      <alignment horizontal="center" vertical="center"/>
    </xf>
    <xf numFmtId="0" fontId="1" fillId="4" borderId="102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7" fillId="2" borderId="21" xfId="0" applyFont="1" applyFill="1" applyBorder="1" applyAlignment="1" applyProtection="1">
      <alignment horizontal="left"/>
      <protection locked="0"/>
    </xf>
    <xf numFmtId="0" fontId="1" fillId="4" borderId="10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2" fillId="4" borderId="33" xfId="0" applyFont="1" applyFill="1" applyBorder="1" applyAlignment="1">
      <alignment horizontal="centerContinuous"/>
    </xf>
    <xf numFmtId="0" fontId="7" fillId="2" borderId="68" xfId="0" applyFont="1" applyFill="1" applyBorder="1" applyAlignment="1" applyProtection="1">
      <alignment horizontal="left" vertical="center" shrinkToFit="1"/>
      <protection locked="0"/>
    </xf>
    <xf numFmtId="0" fontId="2" fillId="2" borderId="136" xfId="0" applyFont="1" applyFill="1" applyBorder="1" applyAlignment="1" applyProtection="1">
      <alignment horizontal="center" vertical="center" shrinkToFit="1"/>
      <protection locked="0"/>
    </xf>
    <xf numFmtId="0" fontId="2" fillId="2" borderId="137" xfId="0" applyFont="1" applyFill="1" applyBorder="1" applyAlignment="1" applyProtection="1">
      <alignment horizontal="center"/>
      <protection locked="0"/>
    </xf>
    <xf numFmtId="0" fontId="2" fillId="2" borderId="137" xfId="0" applyFont="1" applyFill="1" applyBorder="1" applyAlignment="1" applyProtection="1">
      <alignment horizontal="center" vertical="center" shrinkToFit="1"/>
      <protection locked="0"/>
    </xf>
    <xf numFmtId="0" fontId="7" fillId="2" borderId="61" xfId="0" applyFont="1" applyFill="1" applyBorder="1" applyAlignment="1" applyProtection="1">
      <alignment horizontal="left" vertical="center" shrinkToFit="1"/>
      <protection locked="0"/>
    </xf>
    <xf numFmtId="0" fontId="2" fillId="2" borderId="138" xfId="0" applyFont="1" applyFill="1" applyBorder="1" applyAlignment="1" applyProtection="1">
      <alignment horizontal="center" vertical="center" shrinkToFit="1"/>
      <protection locked="0"/>
    </xf>
    <xf numFmtId="0" fontId="2" fillId="2" borderId="139" xfId="0" applyFont="1" applyFill="1" applyBorder="1" applyAlignment="1" applyProtection="1">
      <alignment horizontal="center" vertical="center" shrinkToFit="1"/>
      <protection locked="0"/>
    </xf>
    <xf numFmtId="0" fontId="60" fillId="0" borderId="105" xfId="4" applyFont="1" applyBorder="1" applyAlignment="1">
      <alignment horizontal="center" vertical="center"/>
    </xf>
    <xf numFmtId="0" fontId="61" fillId="0" borderId="105" xfId="4" applyFont="1" applyBorder="1" applyAlignment="1">
      <alignment horizontal="center" vertical="center"/>
    </xf>
    <xf numFmtId="0" fontId="62" fillId="0" borderId="105" xfId="4" applyFont="1" applyBorder="1" applyAlignment="1">
      <alignment horizontal="center" vertical="center"/>
    </xf>
    <xf numFmtId="0" fontId="61" fillId="0" borderId="110" xfId="4" applyFont="1" applyBorder="1" applyAlignment="1">
      <alignment horizontal="center" vertical="center"/>
    </xf>
    <xf numFmtId="0" fontId="53" fillId="0" borderId="142" xfId="0" applyFont="1" applyBorder="1" applyAlignment="1">
      <alignment vertical="center"/>
    </xf>
    <xf numFmtId="0" fontId="54" fillId="2" borderId="143" xfId="0" applyFont="1" applyFill="1" applyBorder="1" applyAlignment="1" applyProtection="1">
      <alignment horizontal="left" vertical="center"/>
      <protection locked="0"/>
    </xf>
    <xf numFmtId="0" fontId="54" fillId="2" borderId="143" xfId="0" applyFont="1" applyFill="1" applyBorder="1" applyAlignment="1" applyProtection="1">
      <alignment horizontal="left" vertical="center" shrinkToFit="1"/>
      <protection locked="0"/>
    </xf>
    <xf numFmtId="0" fontId="55" fillId="2" borderId="114" xfId="0" applyFont="1" applyFill="1" applyBorder="1" applyAlignment="1" applyProtection="1">
      <alignment horizontal="left" vertical="center" shrinkToFit="1"/>
      <protection locked="0"/>
    </xf>
    <xf numFmtId="0" fontId="47" fillId="0" borderId="144" xfId="4" applyFont="1" applyBorder="1" applyAlignment="1">
      <alignment vertical="center" shrinkToFit="1"/>
    </xf>
    <xf numFmtId="0" fontId="60" fillId="0" borderId="72" xfId="4" applyFont="1" applyBorder="1" applyAlignment="1">
      <alignment horizontal="center" vertical="center"/>
    </xf>
    <xf numFmtId="0" fontId="60" fillId="0" borderId="73" xfId="4" applyFont="1" applyBorder="1" applyAlignment="1">
      <alignment horizontal="center" vertical="center"/>
    </xf>
    <xf numFmtId="0" fontId="60" fillId="0" borderId="145" xfId="4" applyFont="1" applyBorder="1" applyAlignment="1">
      <alignment horizontal="center" vertical="center"/>
    </xf>
    <xf numFmtId="0" fontId="60" fillId="0" borderId="146" xfId="4" applyFont="1" applyBorder="1" applyAlignment="1">
      <alignment horizontal="center" vertical="center"/>
    </xf>
    <xf numFmtId="0" fontId="7" fillId="2" borderId="150" xfId="0" applyFont="1" applyFill="1" applyBorder="1" applyAlignment="1" applyProtection="1">
      <alignment horizontal="left" vertical="center" shrinkToFit="1"/>
      <protection locked="0"/>
    </xf>
    <xf numFmtId="0" fontId="7" fillId="2" borderId="151" xfId="0" applyFont="1" applyFill="1" applyBorder="1" applyAlignment="1" applyProtection="1">
      <alignment horizontal="left" vertical="center" shrinkToFit="1"/>
      <protection locked="0"/>
    </xf>
    <xf numFmtId="0" fontId="21" fillId="6" borderId="59" xfId="5" applyFont="1" applyFill="1" applyBorder="1" applyAlignment="1">
      <alignment horizontal="center" vertical="center" wrapText="1"/>
    </xf>
    <xf numFmtId="0" fontId="30" fillId="6" borderId="61" xfId="5" applyFont="1" applyFill="1" applyBorder="1" applyAlignment="1" applyProtection="1">
      <alignment horizontal="center" vertical="center" wrapText="1"/>
      <protection locked="0"/>
    </xf>
    <xf numFmtId="0" fontId="24" fillId="6" borderId="61" xfId="5" applyFont="1" applyFill="1" applyBorder="1" applyAlignment="1" applyProtection="1">
      <alignment horizontal="center" vertical="center" wrapText="1"/>
      <protection locked="0"/>
    </xf>
    <xf numFmtId="0" fontId="25" fillId="6" borderId="61" xfId="5" applyFont="1" applyFill="1" applyBorder="1" applyAlignment="1">
      <alignment horizontal="center" vertical="center" wrapText="1"/>
    </xf>
    <xf numFmtId="0" fontId="32" fillId="6" borderId="54" xfId="3" applyFont="1" applyFill="1" applyBorder="1" applyAlignment="1">
      <alignment horizontal="centerContinuous" vertical="center" wrapText="1"/>
    </xf>
    <xf numFmtId="0" fontId="33" fillId="6" borderId="21" xfId="3" applyFont="1" applyFill="1" applyBorder="1" applyAlignment="1" applyProtection="1">
      <alignment horizontal="centerContinuous" vertical="center" wrapText="1"/>
      <protection locked="0"/>
    </xf>
    <xf numFmtId="0" fontId="34" fillId="6" borderId="21" xfId="5" applyFont="1" applyFill="1" applyBorder="1" applyAlignment="1" applyProtection="1">
      <alignment horizontal="centerContinuous" vertical="center" wrapText="1"/>
      <protection locked="0"/>
    </xf>
    <xf numFmtId="0" fontId="33" fillId="6" borderId="21" xfId="5" applyFont="1" applyFill="1" applyBorder="1" applyAlignment="1" applyProtection="1">
      <alignment horizontal="centerContinuous" vertical="center" wrapText="1"/>
      <protection locked="0"/>
    </xf>
    <xf numFmtId="0" fontId="32" fillId="6" borderId="21" xfId="3" applyFont="1" applyFill="1" applyBorder="1" applyAlignment="1">
      <alignment horizontal="centerContinuous" vertical="center" wrapText="1"/>
    </xf>
    <xf numFmtId="0" fontId="25" fillId="6" borderId="54" xfId="5" applyFont="1" applyFill="1" applyBorder="1" applyAlignment="1">
      <alignment horizontal="center" vertical="center" wrapText="1"/>
    </xf>
    <xf numFmtId="0" fontId="30" fillId="6" borderId="21" xfId="5" applyFont="1" applyFill="1" applyBorder="1" applyAlignment="1" applyProtection="1">
      <alignment horizontal="center" vertical="center" wrapText="1"/>
      <protection locked="0"/>
    </xf>
    <xf numFmtId="0" fontId="24" fillId="6" borderId="21" xfId="5" applyFont="1" applyFill="1" applyBorder="1" applyAlignment="1" applyProtection="1">
      <alignment horizontal="center" vertical="center" wrapText="1"/>
      <protection locked="0"/>
    </xf>
    <xf numFmtId="0" fontId="25" fillId="6" borderId="21" xfId="5" applyFont="1" applyFill="1" applyBorder="1" applyAlignment="1">
      <alignment horizontal="center" vertical="center" wrapText="1"/>
    </xf>
    <xf numFmtId="0" fontId="21" fillId="6" borderId="54" xfId="5" applyFont="1" applyFill="1" applyBorder="1" applyAlignment="1">
      <alignment horizontal="center" vertical="center" wrapText="1"/>
    </xf>
    <xf numFmtId="0" fontId="21" fillId="6" borderId="21" xfId="5" applyFont="1" applyFill="1" applyBorder="1" applyAlignment="1">
      <alignment horizontal="center" vertical="center" wrapText="1"/>
    </xf>
    <xf numFmtId="0" fontId="32" fillId="6" borderId="63" xfId="3" applyFont="1" applyFill="1" applyBorder="1" applyAlignment="1">
      <alignment horizontal="centerContinuous" vertical="center" wrapText="1"/>
    </xf>
    <xf numFmtId="0" fontId="33" fillId="6" borderId="64" xfId="3" applyFont="1" applyFill="1" applyBorder="1" applyAlignment="1" applyProtection="1">
      <alignment horizontal="centerContinuous" vertical="center" wrapText="1"/>
      <protection locked="0"/>
    </xf>
    <xf numFmtId="0" fontId="34" fillId="6" borderId="64" xfId="5" applyFont="1" applyFill="1" applyBorder="1" applyAlignment="1" applyProtection="1">
      <alignment horizontal="centerContinuous" vertical="center" wrapText="1"/>
      <protection locked="0"/>
    </xf>
    <xf numFmtId="0" fontId="33" fillId="6" borderId="64" xfId="5" applyFont="1" applyFill="1" applyBorder="1" applyAlignment="1" applyProtection="1">
      <alignment horizontal="centerContinuous" vertical="center" wrapText="1"/>
      <protection locked="0"/>
    </xf>
    <xf numFmtId="0" fontId="32" fillId="6" borderId="64" xfId="3" applyFont="1" applyFill="1" applyBorder="1" applyAlignment="1">
      <alignment horizontal="centerContinuous" vertical="center" wrapText="1"/>
    </xf>
    <xf numFmtId="0" fontId="25" fillId="6" borderId="56" xfId="5" applyFont="1" applyFill="1" applyBorder="1" applyAlignment="1">
      <alignment horizontal="center" vertical="center" wrapText="1"/>
    </xf>
    <xf numFmtId="0" fontId="30" fillId="6" borderId="57" xfId="5" applyFont="1" applyFill="1" applyBorder="1" applyAlignment="1" applyProtection="1">
      <alignment horizontal="center" vertical="center" wrapText="1"/>
      <protection locked="0"/>
    </xf>
    <xf numFmtId="0" fontId="25" fillId="6" borderId="57" xfId="5" applyFont="1" applyFill="1" applyBorder="1" applyAlignment="1">
      <alignment horizontal="center" vertical="center" wrapText="1"/>
    </xf>
    <xf numFmtId="0" fontId="25" fillId="7" borderId="61" xfId="5" applyFont="1" applyFill="1" applyBorder="1" applyAlignment="1">
      <alignment horizontal="center" vertical="center" wrapText="1"/>
    </xf>
    <xf numFmtId="0" fontId="30" fillId="7" borderId="61" xfId="5" applyFont="1" applyFill="1" applyBorder="1" applyAlignment="1" applyProtection="1">
      <alignment horizontal="center" vertical="center" wrapText="1"/>
      <protection locked="0"/>
    </xf>
    <xf numFmtId="0" fontId="24" fillId="7" borderId="61" xfId="5" applyFont="1" applyFill="1" applyBorder="1" applyAlignment="1" applyProtection="1">
      <alignment horizontal="center" vertical="center" wrapText="1"/>
      <protection locked="0"/>
    </xf>
    <xf numFmtId="0" fontId="25" fillId="7" borderId="21" xfId="3" applyFont="1" applyFill="1" applyBorder="1" applyAlignment="1">
      <alignment horizontal="centerContinuous" vertical="center" wrapText="1"/>
    </xf>
    <xf numFmtId="0" fontId="33" fillId="7" borderId="21" xfId="3" applyFont="1" applyFill="1" applyBorder="1" applyAlignment="1" applyProtection="1">
      <alignment horizontal="centerContinuous" vertical="center" wrapText="1"/>
      <protection locked="0"/>
    </xf>
    <xf numFmtId="0" fontId="34" fillId="7" borderId="21" xfId="5" applyFont="1" applyFill="1" applyBorder="1" applyAlignment="1" applyProtection="1">
      <alignment horizontal="centerContinuous" vertical="center" wrapText="1"/>
      <protection locked="0"/>
    </xf>
    <xf numFmtId="0" fontId="33" fillId="7" borderId="21" xfId="5" applyFont="1" applyFill="1" applyBorder="1" applyAlignment="1" applyProtection="1">
      <alignment horizontal="centerContinuous" vertical="center" wrapText="1"/>
      <protection locked="0"/>
    </xf>
    <xf numFmtId="0" fontId="25" fillId="7" borderId="0" xfId="5" applyFont="1" applyFill="1" applyAlignment="1">
      <alignment horizontal="center" vertical="center" wrapText="1"/>
    </xf>
    <xf numFmtId="0" fontId="30" fillId="7" borderId="21" xfId="5" applyFont="1" applyFill="1" applyBorder="1" applyAlignment="1" applyProtection="1">
      <alignment horizontal="center" vertical="center" wrapText="1"/>
      <protection locked="0"/>
    </xf>
    <xf numFmtId="0" fontId="24" fillId="7" borderId="21" xfId="5" applyFont="1" applyFill="1" applyBorder="1" applyAlignment="1" applyProtection="1">
      <alignment horizontal="center" vertical="center" wrapText="1"/>
      <protection locked="0"/>
    </xf>
    <xf numFmtId="0" fontId="25" fillId="7" borderId="21" xfId="5" applyFont="1" applyFill="1" applyBorder="1" applyAlignment="1">
      <alignment horizontal="center" vertical="center" wrapText="1"/>
    </xf>
    <xf numFmtId="0" fontId="25" fillId="7" borderId="64" xfId="3" applyFont="1" applyFill="1" applyBorder="1" applyAlignment="1">
      <alignment horizontal="centerContinuous" vertical="center" wrapText="1"/>
    </xf>
    <xf numFmtId="0" fontId="33" fillId="7" borderId="64" xfId="3" applyFont="1" applyFill="1" applyBorder="1" applyAlignment="1" applyProtection="1">
      <alignment horizontal="centerContinuous" vertical="center" wrapText="1"/>
      <protection locked="0"/>
    </xf>
    <xf numFmtId="0" fontId="34" fillId="7" borderId="64" xfId="5" applyFont="1" applyFill="1" applyBorder="1" applyAlignment="1" applyProtection="1">
      <alignment horizontal="centerContinuous" vertical="center" wrapText="1"/>
      <protection locked="0"/>
    </xf>
    <xf numFmtId="0" fontId="33" fillId="7" borderId="64" xfId="5" applyFont="1" applyFill="1" applyBorder="1" applyAlignment="1" applyProtection="1">
      <alignment horizontal="centerContinuous" vertical="center" wrapText="1"/>
      <protection locked="0"/>
    </xf>
    <xf numFmtId="0" fontId="25" fillId="7" borderId="57" xfId="5" applyFont="1" applyFill="1" applyBorder="1" applyAlignment="1">
      <alignment horizontal="center" vertical="center" wrapText="1"/>
    </xf>
    <xf numFmtId="0" fontId="30" fillId="7" borderId="57" xfId="5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left"/>
      <protection locked="0"/>
    </xf>
    <xf numFmtId="0" fontId="2" fillId="0" borderId="133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34" xfId="0" applyFont="1" applyBorder="1" applyAlignment="1" applyProtection="1">
      <alignment horizontal="left"/>
      <protection locked="0"/>
    </xf>
    <xf numFmtId="0" fontId="2" fillId="0" borderId="137" xfId="0" applyFont="1" applyBorder="1" applyAlignment="1" applyProtection="1">
      <alignment horizontal="center"/>
      <protection locked="0"/>
    </xf>
    <xf numFmtId="0" fontId="2" fillId="0" borderId="153" xfId="0" applyFont="1" applyBorder="1" applyAlignment="1" applyProtection="1">
      <alignment horizontal="center"/>
      <protection locked="0"/>
    </xf>
    <xf numFmtId="0" fontId="2" fillId="6" borderId="131" xfId="0" applyFont="1" applyFill="1" applyBorder="1" applyAlignment="1" applyProtection="1">
      <alignment horizontal="center" vertical="center" shrinkToFit="1"/>
      <protection locked="0"/>
    </xf>
    <xf numFmtId="0" fontId="7" fillId="6" borderId="132" xfId="0" applyFont="1" applyFill="1" applyBorder="1" applyAlignment="1" applyProtection="1">
      <alignment horizontal="left" vertical="center" shrinkToFit="1"/>
      <protection locked="0"/>
    </xf>
    <xf numFmtId="0" fontId="7" fillId="6" borderId="135" xfId="0" applyFont="1" applyFill="1" applyBorder="1" applyAlignment="1" applyProtection="1">
      <alignment horizontal="left" vertical="center" shrinkToFit="1"/>
      <protection locked="0"/>
    </xf>
    <xf numFmtId="0" fontId="2" fillId="6" borderId="152" xfId="0" applyFont="1" applyFill="1" applyBorder="1" applyAlignment="1" applyProtection="1">
      <alignment horizontal="center" vertical="center" shrinkToFit="1"/>
      <protection locked="0"/>
    </xf>
    <xf numFmtId="0" fontId="7" fillId="6" borderId="54" xfId="0" applyFont="1" applyFill="1" applyBorder="1" applyAlignment="1" applyProtection="1">
      <alignment horizontal="left" vertical="center" wrapText="1" shrinkToFit="1"/>
      <protection locked="0"/>
    </xf>
    <xf numFmtId="0" fontId="2" fillId="6" borderId="133" xfId="0" applyFont="1" applyFill="1" applyBorder="1" applyAlignment="1" applyProtection="1">
      <alignment horizontal="center" vertical="center" shrinkToFit="1"/>
      <protection locked="0"/>
    </xf>
    <xf numFmtId="0" fontId="7" fillId="6" borderId="21" xfId="0" applyFont="1" applyFill="1" applyBorder="1" applyAlignment="1" applyProtection="1">
      <alignment horizontal="left" vertical="center" shrinkToFit="1"/>
      <protection locked="0"/>
    </xf>
    <xf numFmtId="0" fontId="7" fillId="6" borderId="134" xfId="0" applyFont="1" applyFill="1" applyBorder="1" applyAlignment="1" applyProtection="1">
      <alignment horizontal="left" vertical="center" shrinkToFit="1"/>
      <protection locked="0"/>
    </xf>
    <xf numFmtId="0" fontId="2" fillId="6" borderId="153" xfId="0" applyFont="1" applyFill="1" applyBorder="1" applyAlignment="1" applyProtection="1">
      <alignment horizontal="center" vertical="center" shrinkToFit="1"/>
      <protection locked="0"/>
    </xf>
    <xf numFmtId="0" fontId="7" fillId="7" borderId="54" xfId="0" applyFont="1" applyFill="1" applyBorder="1" applyAlignment="1" applyProtection="1">
      <alignment horizontal="left" vertical="center" wrapText="1" shrinkToFit="1"/>
      <protection locked="0"/>
    </xf>
    <xf numFmtId="0" fontId="2" fillId="7" borderId="133" xfId="0" applyFont="1" applyFill="1" applyBorder="1" applyAlignment="1" applyProtection="1">
      <alignment horizontal="center" vertical="center" shrinkToFit="1"/>
      <protection locked="0"/>
    </xf>
    <xf numFmtId="0" fontId="7" fillId="7" borderId="21" xfId="0" applyFont="1" applyFill="1" applyBorder="1" applyAlignment="1" applyProtection="1">
      <alignment horizontal="left" vertical="center" shrinkToFit="1"/>
      <protection locked="0"/>
    </xf>
    <xf numFmtId="0" fontId="7" fillId="7" borderId="134" xfId="0" applyFont="1" applyFill="1" applyBorder="1" applyAlignment="1" applyProtection="1">
      <alignment horizontal="left" vertical="center" shrinkToFit="1"/>
      <protection locked="0"/>
    </xf>
    <xf numFmtId="0" fontId="2" fillId="7" borderId="153" xfId="0" applyFont="1" applyFill="1" applyBorder="1" applyAlignment="1" applyProtection="1">
      <alignment horizontal="center" vertical="center" shrinkToFit="1"/>
      <protection locked="0"/>
    </xf>
    <xf numFmtId="0" fontId="7" fillId="7" borderId="54" xfId="0" applyFont="1" applyFill="1" applyBorder="1" applyAlignment="1" applyProtection="1">
      <alignment horizontal="left" vertical="center" shrinkToFit="1"/>
      <protection locked="0"/>
    </xf>
    <xf numFmtId="0" fontId="2" fillId="7" borderId="154" xfId="0" applyFont="1" applyFill="1" applyBorder="1" applyAlignment="1" applyProtection="1">
      <alignment horizontal="center" vertical="center" shrinkToFit="1"/>
      <protection locked="0"/>
    </xf>
    <xf numFmtId="0" fontId="2" fillId="8" borderId="133" xfId="0" applyFont="1" applyFill="1" applyBorder="1" applyAlignment="1" applyProtection="1">
      <alignment horizontal="center" vertical="center" shrinkToFit="1"/>
      <protection locked="0"/>
    </xf>
    <xf numFmtId="0" fontId="7" fillId="8" borderId="21" xfId="0" applyFont="1" applyFill="1" applyBorder="1" applyAlignment="1" applyProtection="1">
      <alignment horizontal="left" vertical="center" shrinkToFit="1"/>
      <protection locked="0"/>
    </xf>
    <xf numFmtId="0" fontId="7" fillId="8" borderId="134" xfId="0" applyFont="1" applyFill="1" applyBorder="1" applyAlignment="1" applyProtection="1">
      <alignment horizontal="left" vertical="center" shrinkToFit="1"/>
      <protection locked="0"/>
    </xf>
    <xf numFmtId="0" fontId="2" fillId="8" borderId="153" xfId="0" applyFont="1" applyFill="1" applyBorder="1" applyAlignment="1" applyProtection="1">
      <alignment horizontal="center" vertical="center" shrinkToFit="1"/>
      <protection locked="0"/>
    </xf>
    <xf numFmtId="0" fontId="7" fillId="8" borderId="54" xfId="0" applyFont="1" applyFill="1" applyBorder="1" applyAlignment="1" applyProtection="1">
      <alignment horizontal="left" vertical="center" wrapText="1" shrinkToFit="1"/>
      <protection locked="0"/>
    </xf>
    <xf numFmtId="0" fontId="7" fillId="9" borderId="54" xfId="0" applyFont="1" applyFill="1" applyBorder="1" applyAlignment="1" applyProtection="1">
      <alignment horizontal="left" vertical="center" shrinkToFit="1"/>
      <protection locked="0"/>
    </xf>
    <xf numFmtId="0" fontId="2" fillId="9" borderId="133" xfId="0" applyFont="1" applyFill="1" applyBorder="1" applyAlignment="1" applyProtection="1">
      <alignment horizontal="center" vertical="center" shrinkToFit="1"/>
      <protection locked="0"/>
    </xf>
    <xf numFmtId="0" fontId="7" fillId="9" borderId="134" xfId="0" applyFont="1" applyFill="1" applyBorder="1" applyAlignment="1" applyProtection="1">
      <alignment horizontal="left" vertical="center" shrinkToFit="1"/>
      <protection locked="0"/>
    </xf>
    <xf numFmtId="0" fontId="2" fillId="9" borderId="75" xfId="0" applyFont="1" applyFill="1" applyBorder="1" applyAlignment="1" applyProtection="1">
      <alignment horizontal="center" vertical="center" shrinkToFit="1"/>
      <protection locked="0"/>
    </xf>
    <xf numFmtId="0" fontId="2" fillId="9" borderId="153" xfId="0" applyFont="1" applyFill="1" applyBorder="1" applyAlignment="1" applyProtection="1">
      <alignment horizontal="center" vertical="center" shrinkToFit="1"/>
      <protection locked="0"/>
    </xf>
    <xf numFmtId="0" fontId="25" fillId="8" borderId="59" xfId="5" applyFont="1" applyFill="1" applyBorder="1" applyAlignment="1">
      <alignment horizontal="center" vertical="center" wrapText="1"/>
    </xf>
    <xf numFmtId="0" fontId="30" fillId="8" borderId="61" xfId="5" applyFont="1" applyFill="1" applyBorder="1" applyAlignment="1" applyProtection="1">
      <alignment horizontal="center" vertical="center" wrapText="1"/>
      <protection locked="0"/>
    </xf>
    <xf numFmtId="0" fontId="24" fillId="8" borderId="61" xfId="5" applyFont="1" applyFill="1" applyBorder="1" applyAlignment="1" applyProtection="1">
      <alignment horizontal="center" vertical="center" wrapText="1"/>
      <protection locked="0"/>
    </xf>
    <xf numFmtId="0" fontId="25" fillId="8" borderId="61" xfId="5" applyFont="1" applyFill="1" applyBorder="1" applyAlignment="1">
      <alignment horizontal="center" vertical="center" wrapText="1"/>
    </xf>
    <xf numFmtId="0" fontId="32" fillId="8" borderId="54" xfId="3" applyFont="1" applyFill="1" applyBorder="1" applyAlignment="1">
      <alignment horizontal="centerContinuous" vertical="center" wrapText="1"/>
    </xf>
    <xf numFmtId="0" fontId="33" fillId="8" borderId="21" xfId="3" applyFont="1" applyFill="1" applyBorder="1" applyAlignment="1" applyProtection="1">
      <alignment horizontal="centerContinuous" vertical="center" wrapText="1"/>
      <protection locked="0"/>
    </xf>
    <xf numFmtId="0" fontId="34" fillId="8" borderId="21" xfId="5" applyFont="1" applyFill="1" applyBorder="1" applyAlignment="1" applyProtection="1">
      <alignment horizontal="centerContinuous" vertical="center" wrapText="1"/>
      <protection locked="0"/>
    </xf>
    <xf numFmtId="0" fontId="33" fillId="8" borderId="21" xfId="5" applyFont="1" applyFill="1" applyBorder="1" applyAlignment="1" applyProtection="1">
      <alignment horizontal="centerContinuous" vertical="center" wrapText="1"/>
      <protection locked="0"/>
    </xf>
    <xf numFmtId="0" fontId="32" fillId="8" borderId="21" xfId="3" applyFont="1" applyFill="1" applyBorder="1" applyAlignment="1">
      <alignment horizontal="centerContinuous" vertical="center" wrapText="1"/>
    </xf>
    <xf numFmtId="0" fontId="25" fillId="8" borderId="54" xfId="5" applyFont="1" applyFill="1" applyBorder="1" applyAlignment="1">
      <alignment horizontal="center" vertical="center" wrapText="1"/>
    </xf>
    <xf numFmtId="0" fontId="30" fillId="8" borderId="21" xfId="5" applyFont="1" applyFill="1" applyBorder="1" applyAlignment="1" applyProtection="1">
      <alignment horizontal="center" vertical="center" wrapText="1"/>
      <protection locked="0"/>
    </xf>
    <xf numFmtId="0" fontId="24" fillId="8" borderId="21" xfId="5" applyFont="1" applyFill="1" applyBorder="1" applyAlignment="1" applyProtection="1">
      <alignment horizontal="center" vertical="center" wrapText="1"/>
      <protection locked="0"/>
    </xf>
    <xf numFmtId="0" fontId="25" fillId="8" borderId="21" xfId="5" applyFont="1" applyFill="1" applyBorder="1" applyAlignment="1">
      <alignment horizontal="center" vertical="center" wrapText="1"/>
    </xf>
    <xf numFmtId="0" fontId="33" fillId="8" borderId="64" xfId="3" applyFont="1" applyFill="1" applyBorder="1" applyAlignment="1" applyProtection="1">
      <alignment horizontal="centerContinuous" vertical="center" wrapText="1"/>
      <protection locked="0"/>
    </xf>
    <xf numFmtId="0" fontId="34" fillId="8" borderId="64" xfId="5" applyFont="1" applyFill="1" applyBorder="1" applyAlignment="1" applyProtection="1">
      <alignment horizontal="centerContinuous" vertical="center" wrapText="1"/>
      <protection locked="0"/>
    </xf>
    <xf numFmtId="0" fontId="33" fillId="8" borderId="64" xfId="5" applyFont="1" applyFill="1" applyBorder="1" applyAlignment="1" applyProtection="1">
      <alignment horizontal="centerContinuous" vertical="center" wrapText="1"/>
      <protection locked="0"/>
    </xf>
    <xf numFmtId="0" fontId="30" fillId="8" borderId="57" xfId="5" applyFont="1" applyFill="1" applyBorder="1" applyAlignment="1" applyProtection="1">
      <alignment horizontal="center" vertical="center" wrapText="1"/>
      <protection locked="0"/>
    </xf>
    <xf numFmtId="0" fontId="24" fillId="8" borderId="57" xfId="5" applyFont="1" applyFill="1" applyBorder="1" applyAlignment="1" applyProtection="1">
      <alignment horizontal="center" vertical="center" wrapText="1"/>
      <protection locked="0"/>
    </xf>
    <xf numFmtId="0" fontId="25" fillId="8" borderId="57" xfId="5" applyFont="1" applyFill="1" applyBorder="1" applyAlignment="1">
      <alignment horizontal="center" vertical="center" wrapText="1"/>
    </xf>
    <xf numFmtId="0" fontId="25" fillId="9" borderId="61" xfId="5" applyFont="1" applyFill="1" applyBorder="1" applyAlignment="1">
      <alignment horizontal="center" vertical="center" shrinkToFit="1"/>
    </xf>
    <xf numFmtId="0" fontId="30" fillId="9" borderId="61" xfId="5" applyFont="1" applyFill="1" applyBorder="1" applyAlignment="1" applyProtection="1">
      <alignment horizontal="center" vertical="center" wrapText="1"/>
      <protection locked="0"/>
    </xf>
    <xf numFmtId="0" fontId="24" fillId="9" borderId="61" xfId="5" applyFont="1" applyFill="1" applyBorder="1" applyAlignment="1" applyProtection="1">
      <alignment horizontal="center" vertical="center" wrapText="1"/>
      <protection locked="0"/>
    </xf>
    <xf numFmtId="0" fontId="25" fillId="9" borderId="21" xfId="3" applyFont="1" applyFill="1" applyBorder="1" applyAlignment="1">
      <alignment horizontal="centerContinuous" vertical="center" shrinkToFit="1"/>
    </xf>
    <xf numFmtId="0" fontId="33" fillId="9" borderId="21" xfId="3" applyFont="1" applyFill="1" applyBorder="1" applyAlignment="1" applyProtection="1">
      <alignment horizontal="centerContinuous" vertical="center" wrapText="1"/>
      <protection locked="0"/>
    </xf>
    <xf numFmtId="0" fontId="34" fillId="9" borderId="21" xfId="5" applyFont="1" applyFill="1" applyBorder="1" applyAlignment="1" applyProtection="1">
      <alignment horizontal="centerContinuous" vertical="center" wrapText="1"/>
      <protection locked="0"/>
    </xf>
    <xf numFmtId="0" fontId="33" fillId="9" borderId="21" xfId="5" applyFont="1" applyFill="1" applyBorder="1" applyAlignment="1" applyProtection="1">
      <alignment horizontal="centerContinuous" vertical="center" wrapText="1"/>
      <protection locked="0"/>
    </xf>
    <xf numFmtId="0" fontId="21" fillId="9" borderId="0" xfId="5" applyFont="1" applyFill="1" applyAlignment="1">
      <alignment horizontal="center" vertical="center" wrapText="1" shrinkToFit="1"/>
    </xf>
    <xf numFmtId="0" fontId="30" fillId="9" borderId="21" xfId="5" applyFont="1" applyFill="1" applyBorder="1" applyAlignment="1" applyProtection="1">
      <alignment horizontal="center" vertical="center" wrapText="1"/>
      <protection locked="0"/>
    </xf>
    <xf numFmtId="0" fontId="24" fillId="9" borderId="21" xfId="5" applyFont="1" applyFill="1" applyBorder="1" applyAlignment="1" applyProtection="1">
      <alignment horizontal="center" vertical="center" wrapText="1"/>
      <protection locked="0"/>
    </xf>
    <xf numFmtId="0" fontId="25" fillId="9" borderId="21" xfId="5" applyFont="1" applyFill="1" applyBorder="1" applyAlignment="1">
      <alignment horizontal="center" vertical="center" shrinkToFit="1"/>
    </xf>
    <xf numFmtId="0" fontId="21" fillId="9" borderId="21" xfId="5" applyFont="1" applyFill="1" applyBorder="1" applyAlignment="1">
      <alignment horizontal="center" vertical="center" wrapText="1" shrinkToFit="1"/>
    </xf>
    <xf numFmtId="0" fontId="33" fillId="9" borderId="64" xfId="3" applyFont="1" applyFill="1" applyBorder="1" applyAlignment="1" applyProtection="1">
      <alignment horizontal="centerContinuous" vertical="center" wrapText="1"/>
      <protection locked="0"/>
    </xf>
    <xf numFmtId="0" fontId="34" fillId="9" borderId="64" xfId="5" applyFont="1" applyFill="1" applyBorder="1" applyAlignment="1" applyProtection="1">
      <alignment horizontal="centerContinuous" vertical="center" wrapText="1"/>
      <protection locked="0"/>
    </xf>
    <xf numFmtId="0" fontId="33" fillId="9" borderId="64" xfId="5" applyFont="1" applyFill="1" applyBorder="1" applyAlignment="1" applyProtection="1">
      <alignment horizontal="centerContinuous" vertical="center" wrapText="1"/>
      <protection locked="0"/>
    </xf>
    <xf numFmtId="0" fontId="30" fillId="9" borderId="57" xfId="5" applyFont="1" applyFill="1" applyBorder="1" applyAlignment="1" applyProtection="1">
      <alignment horizontal="center" vertical="center" wrapText="1"/>
      <protection locked="0"/>
    </xf>
    <xf numFmtId="0" fontId="24" fillId="9" borderId="57" xfId="5" applyFont="1" applyFill="1" applyBorder="1" applyAlignment="1" applyProtection="1">
      <alignment horizontal="center" vertical="center" wrapText="1"/>
      <protection locked="0"/>
    </xf>
    <xf numFmtId="0" fontId="21" fillId="9" borderId="57" xfId="5" applyFont="1" applyFill="1" applyBorder="1" applyAlignment="1">
      <alignment horizontal="center" vertical="center" wrapText="1" shrinkToFit="1"/>
    </xf>
    <xf numFmtId="0" fontId="47" fillId="6" borderId="97" xfId="4" applyFont="1" applyFill="1" applyBorder="1" applyAlignment="1">
      <alignment vertical="top" textRotation="255"/>
    </xf>
    <xf numFmtId="0" fontId="48" fillId="6" borderId="99" xfId="4" applyFont="1" applyFill="1" applyBorder="1" applyAlignment="1">
      <alignment horizontal="center" vertical="top" textRotation="255"/>
    </xf>
    <xf numFmtId="0" fontId="51" fillId="6" borderId="106" xfId="4" applyFont="1" applyFill="1" applyBorder="1" applyAlignment="1">
      <alignment horizontal="center" vertical="top" textRotation="255"/>
    </xf>
    <xf numFmtId="0" fontId="47" fillId="6" borderId="24" xfId="4" applyFont="1" applyFill="1" applyBorder="1" applyAlignment="1">
      <alignment vertical="center" shrinkToFit="1"/>
    </xf>
    <xf numFmtId="0" fontId="60" fillId="6" borderId="100" xfId="4" applyFont="1" applyFill="1" applyBorder="1" applyAlignment="1">
      <alignment horizontal="center" vertical="center"/>
    </xf>
    <xf numFmtId="0" fontId="60" fillId="6" borderId="68" xfId="4" applyFont="1" applyFill="1" applyBorder="1" applyAlignment="1">
      <alignment horizontal="center" vertical="center"/>
    </xf>
    <xf numFmtId="0" fontId="60" fillId="6" borderId="101" xfId="4" applyFont="1" applyFill="1" applyBorder="1" applyAlignment="1">
      <alignment horizontal="center" vertical="center"/>
    </xf>
    <xf numFmtId="0" fontId="60" fillId="6" borderId="2" xfId="4" applyFont="1" applyFill="1" applyBorder="1" applyAlignment="1">
      <alignment horizontal="center" vertical="center"/>
    </xf>
    <xf numFmtId="0" fontId="61" fillId="6" borderId="2" xfId="4" applyFont="1" applyFill="1" applyBorder="1" applyAlignment="1">
      <alignment horizontal="center" vertical="center"/>
    </xf>
    <xf numFmtId="0" fontId="62" fillId="6" borderId="2" xfId="4" applyFont="1" applyFill="1" applyBorder="1" applyAlignment="1">
      <alignment horizontal="center" vertical="center"/>
    </xf>
    <xf numFmtId="0" fontId="61" fillId="6" borderId="108" xfId="4" applyFont="1" applyFill="1" applyBorder="1" applyAlignment="1">
      <alignment horizontal="center" vertical="center"/>
    </xf>
    <xf numFmtId="0" fontId="47" fillId="6" borderId="102" xfId="4" applyFont="1" applyFill="1" applyBorder="1" applyAlignment="1">
      <alignment vertical="center" shrinkToFit="1"/>
    </xf>
    <xf numFmtId="0" fontId="60" fillId="6" borderId="54" xfId="4" applyFont="1" applyFill="1" applyBorder="1" applyAlignment="1">
      <alignment horizontal="center" vertical="center"/>
    </xf>
    <xf numFmtId="0" fontId="60" fillId="6" borderId="21" xfId="4" applyFont="1" applyFill="1" applyBorder="1" applyAlignment="1">
      <alignment horizontal="center" vertical="center"/>
    </xf>
    <xf numFmtId="0" fontId="60" fillId="6" borderId="20" xfId="4" applyFont="1" applyFill="1" applyBorder="1" applyAlignment="1">
      <alignment horizontal="center" vertical="center"/>
    </xf>
    <xf numFmtId="0" fontId="60" fillId="6" borderId="40" xfId="4" applyFont="1" applyFill="1" applyBorder="1" applyAlignment="1">
      <alignment horizontal="center" vertical="center"/>
    </xf>
    <xf numFmtId="0" fontId="47" fillId="6" borderId="103" xfId="4" applyFont="1" applyFill="1" applyBorder="1" applyAlignment="1">
      <alignment vertical="center" shrinkToFit="1"/>
    </xf>
    <xf numFmtId="0" fontId="60" fillId="6" borderId="104" xfId="4" applyFont="1" applyFill="1" applyBorder="1" applyAlignment="1">
      <alignment horizontal="center" vertical="center"/>
    </xf>
    <xf numFmtId="0" fontId="60" fillId="6" borderId="29" xfId="4" applyFont="1" applyFill="1" applyBorder="1" applyAlignment="1">
      <alignment horizontal="center" vertical="center"/>
    </xf>
    <xf numFmtId="0" fontId="60" fillId="6" borderId="28" xfId="4" applyFont="1" applyFill="1" applyBorder="1" applyAlignment="1">
      <alignment horizontal="center" vertical="center"/>
    </xf>
    <xf numFmtId="0" fontId="60" fillId="6" borderId="41" xfId="4" applyFont="1" applyFill="1" applyBorder="1" applyAlignment="1">
      <alignment horizontal="center" vertical="center"/>
    </xf>
    <xf numFmtId="0" fontId="60" fillId="6" borderId="27" xfId="4" applyFont="1" applyFill="1" applyBorder="1" applyAlignment="1">
      <alignment horizontal="center" vertical="center"/>
    </xf>
    <xf numFmtId="0" fontId="61" fillId="6" borderId="27" xfId="4" applyFont="1" applyFill="1" applyBorder="1" applyAlignment="1">
      <alignment horizontal="center" vertical="center"/>
    </xf>
    <xf numFmtId="0" fontId="62" fillId="6" borderId="27" xfId="4" applyFont="1" applyFill="1" applyBorder="1" applyAlignment="1">
      <alignment horizontal="center" vertical="center"/>
    </xf>
    <xf numFmtId="0" fontId="61" fillId="6" borderId="50" xfId="4" applyFont="1" applyFill="1" applyBorder="1" applyAlignment="1">
      <alignment horizontal="center" vertical="center"/>
    </xf>
    <xf numFmtId="0" fontId="47" fillId="7" borderId="97" xfId="4" applyFont="1" applyFill="1" applyBorder="1" applyAlignment="1">
      <alignment vertical="top" textRotation="255"/>
    </xf>
    <xf numFmtId="0" fontId="48" fillId="7" borderId="99" xfId="4" applyFont="1" applyFill="1" applyBorder="1" applyAlignment="1">
      <alignment horizontal="center" vertical="top" textRotation="255"/>
    </xf>
    <xf numFmtId="0" fontId="51" fillId="7" borderId="106" xfId="4" applyFont="1" applyFill="1" applyBorder="1" applyAlignment="1">
      <alignment horizontal="center" vertical="top" textRotation="255"/>
    </xf>
    <xf numFmtId="0" fontId="47" fillId="7" borderId="24" xfId="4" applyFont="1" applyFill="1" applyBorder="1" applyAlignment="1">
      <alignment vertical="center" shrinkToFit="1"/>
    </xf>
    <xf numFmtId="0" fontId="60" fillId="7" borderId="100" xfId="4" applyFont="1" applyFill="1" applyBorder="1" applyAlignment="1">
      <alignment horizontal="center" vertical="center"/>
    </xf>
    <xf numFmtId="0" fontId="60" fillId="7" borderId="68" xfId="4" applyFont="1" applyFill="1" applyBorder="1" applyAlignment="1">
      <alignment horizontal="center" vertical="center"/>
    </xf>
    <xf numFmtId="0" fontId="60" fillId="7" borderId="101" xfId="4" applyFont="1" applyFill="1" applyBorder="1" applyAlignment="1">
      <alignment horizontal="center" vertical="center"/>
    </xf>
    <xf numFmtId="0" fontId="60" fillId="7" borderId="2" xfId="4" applyFont="1" applyFill="1" applyBorder="1" applyAlignment="1">
      <alignment horizontal="center" vertical="center"/>
    </xf>
    <xf numFmtId="0" fontId="61" fillId="7" borderId="2" xfId="4" applyFont="1" applyFill="1" applyBorder="1" applyAlignment="1">
      <alignment horizontal="center" vertical="center"/>
    </xf>
    <xf numFmtId="0" fontId="62" fillId="7" borderId="2" xfId="4" applyFont="1" applyFill="1" applyBorder="1" applyAlignment="1">
      <alignment horizontal="center" vertical="center"/>
    </xf>
    <xf numFmtId="0" fontId="61" fillId="7" borderId="108" xfId="4" applyFont="1" applyFill="1" applyBorder="1" applyAlignment="1">
      <alignment horizontal="center" vertical="center"/>
    </xf>
    <xf numFmtId="0" fontId="47" fillId="7" borderId="102" xfId="4" applyFont="1" applyFill="1" applyBorder="1" applyAlignment="1">
      <alignment vertical="center" shrinkToFit="1"/>
    </xf>
    <xf numFmtId="0" fontId="60" fillId="7" borderId="54" xfId="4" applyFont="1" applyFill="1" applyBorder="1" applyAlignment="1">
      <alignment horizontal="center" vertical="center"/>
    </xf>
    <xf numFmtId="0" fontId="60" fillId="7" borderId="21" xfId="4" applyFont="1" applyFill="1" applyBorder="1" applyAlignment="1">
      <alignment horizontal="center" vertical="center"/>
    </xf>
    <xf numFmtId="0" fontId="60" fillId="7" borderId="20" xfId="4" applyFont="1" applyFill="1" applyBorder="1" applyAlignment="1">
      <alignment horizontal="center" vertical="center"/>
    </xf>
    <xf numFmtId="0" fontId="60" fillId="7" borderId="40" xfId="4" applyFont="1" applyFill="1" applyBorder="1" applyAlignment="1">
      <alignment horizontal="center" vertical="center"/>
    </xf>
    <xf numFmtId="0" fontId="47" fillId="7" borderId="103" xfId="4" applyFont="1" applyFill="1" applyBorder="1" applyAlignment="1">
      <alignment vertical="center" shrinkToFit="1"/>
    </xf>
    <xf numFmtId="0" fontId="60" fillId="7" borderId="104" xfId="4" applyFont="1" applyFill="1" applyBorder="1" applyAlignment="1">
      <alignment horizontal="center" vertical="center"/>
    </xf>
    <xf numFmtId="0" fontId="60" fillId="7" borderId="29" xfId="4" applyFont="1" applyFill="1" applyBorder="1" applyAlignment="1">
      <alignment horizontal="center" vertical="center"/>
    </xf>
    <xf numFmtId="0" fontId="60" fillId="7" borderId="28" xfId="4" applyFont="1" applyFill="1" applyBorder="1" applyAlignment="1">
      <alignment horizontal="center" vertical="center"/>
    </xf>
    <xf numFmtId="0" fontId="60" fillId="7" borderId="41" xfId="4" applyFont="1" applyFill="1" applyBorder="1" applyAlignment="1">
      <alignment horizontal="center" vertical="center"/>
    </xf>
    <xf numFmtId="0" fontId="60" fillId="7" borderId="27" xfId="4" applyFont="1" applyFill="1" applyBorder="1" applyAlignment="1">
      <alignment horizontal="center" vertical="center"/>
    </xf>
    <xf numFmtId="0" fontId="61" fillId="7" borderId="27" xfId="4" applyFont="1" applyFill="1" applyBorder="1" applyAlignment="1">
      <alignment horizontal="center" vertical="center"/>
    </xf>
    <xf numFmtId="0" fontId="62" fillId="7" borderId="27" xfId="4" applyFont="1" applyFill="1" applyBorder="1" applyAlignment="1">
      <alignment horizontal="center" vertical="center"/>
    </xf>
    <xf numFmtId="0" fontId="61" fillId="7" borderId="50" xfId="4" applyFont="1" applyFill="1" applyBorder="1" applyAlignment="1">
      <alignment horizontal="center" vertical="center"/>
    </xf>
    <xf numFmtId="0" fontId="47" fillId="8" borderId="97" xfId="4" applyFont="1" applyFill="1" applyBorder="1" applyAlignment="1">
      <alignment vertical="top" textRotation="255"/>
    </xf>
    <xf numFmtId="0" fontId="48" fillId="8" borderId="99" xfId="4" applyFont="1" applyFill="1" applyBorder="1" applyAlignment="1">
      <alignment horizontal="center" vertical="top" textRotation="255"/>
    </xf>
    <xf numFmtId="0" fontId="51" fillId="8" borderId="106" xfId="4" applyFont="1" applyFill="1" applyBorder="1" applyAlignment="1">
      <alignment horizontal="center" vertical="top" textRotation="255"/>
    </xf>
    <xf numFmtId="0" fontId="47" fillId="8" borderId="24" xfId="4" applyFont="1" applyFill="1" applyBorder="1" applyAlignment="1">
      <alignment vertical="center" shrinkToFit="1"/>
    </xf>
    <xf numFmtId="0" fontId="60" fillId="8" borderId="68" xfId="4" applyFont="1" applyFill="1" applyBorder="1" applyAlignment="1">
      <alignment horizontal="center" vertical="center"/>
    </xf>
    <xf numFmtId="0" fontId="60" fillId="8" borderId="100" xfId="4" applyFont="1" applyFill="1" applyBorder="1" applyAlignment="1">
      <alignment horizontal="center" vertical="center"/>
    </xf>
    <xf numFmtId="0" fontId="60" fillId="8" borderId="101" xfId="4" applyFont="1" applyFill="1" applyBorder="1" applyAlignment="1">
      <alignment horizontal="center" vertical="center"/>
    </xf>
    <xf numFmtId="0" fontId="60" fillId="8" borderId="2" xfId="4" applyFont="1" applyFill="1" applyBorder="1" applyAlignment="1">
      <alignment horizontal="center" vertical="center"/>
    </xf>
    <xf numFmtId="0" fontId="61" fillId="8" borderId="2" xfId="4" applyFont="1" applyFill="1" applyBorder="1" applyAlignment="1">
      <alignment horizontal="center" vertical="center"/>
    </xf>
    <xf numFmtId="0" fontId="62" fillId="8" borderId="2" xfId="4" applyFont="1" applyFill="1" applyBorder="1" applyAlignment="1">
      <alignment horizontal="center" vertical="center"/>
    </xf>
    <xf numFmtId="0" fontId="61" fillId="8" borderId="108" xfId="4" applyFont="1" applyFill="1" applyBorder="1" applyAlignment="1">
      <alignment horizontal="center" vertical="center"/>
    </xf>
    <xf numFmtId="0" fontId="47" fillId="8" borderId="102" xfId="4" applyFont="1" applyFill="1" applyBorder="1" applyAlignment="1">
      <alignment vertical="center" shrinkToFit="1"/>
    </xf>
    <xf numFmtId="0" fontId="60" fillId="8" borderId="54" xfId="4" applyFont="1" applyFill="1" applyBorder="1" applyAlignment="1">
      <alignment horizontal="center" vertical="center"/>
    </xf>
    <xf numFmtId="0" fontId="60" fillId="8" borderId="21" xfId="4" applyFont="1" applyFill="1" applyBorder="1" applyAlignment="1">
      <alignment horizontal="center" vertical="center"/>
    </xf>
    <xf numFmtId="0" fontId="60" fillId="8" borderId="20" xfId="4" applyFont="1" applyFill="1" applyBorder="1" applyAlignment="1">
      <alignment horizontal="center" vertical="center"/>
    </xf>
    <xf numFmtId="0" fontId="60" fillId="8" borderId="40" xfId="4" applyFont="1" applyFill="1" applyBorder="1" applyAlignment="1">
      <alignment horizontal="center" vertical="center"/>
    </xf>
    <xf numFmtId="0" fontId="47" fillId="8" borderId="103" xfId="4" applyFont="1" applyFill="1" applyBorder="1" applyAlignment="1">
      <alignment vertical="center" shrinkToFit="1"/>
    </xf>
    <xf numFmtId="0" fontId="60" fillId="8" borderId="104" xfId="4" applyFont="1" applyFill="1" applyBorder="1" applyAlignment="1">
      <alignment horizontal="center" vertical="center"/>
    </xf>
    <xf numFmtId="0" fontId="60" fillId="8" borderId="29" xfId="4" applyFont="1" applyFill="1" applyBorder="1" applyAlignment="1">
      <alignment horizontal="center" vertical="center"/>
    </xf>
    <xf numFmtId="0" fontId="60" fillId="8" borderId="28" xfId="4" applyFont="1" applyFill="1" applyBorder="1" applyAlignment="1">
      <alignment horizontal="center" vertical="center"/>
    </xf>
    <xf numFmtId="0" fontId="60" fillId="8" borderId="41" xfId="4" applyFont="1" applyFill="1" applyBorder="1" applyAlignment="1">
      <alignment horizontal="center" vertical="center"/>
    </xf>
    <xf numFmtId="0" fontId="60" fillId="8" borderId="27" xfId="4" applyFont="1" applyFill="1" applyBorder="1" applyAlignment="1">
      <alignment horizontal="center" vertical="center"/>
    </xf>
    <xf numFmtId="0" fontId="61" fillId="8" borderId="27" xfId="4" applyFont="1" applyFill="1" applyBorder="1" applyAlignment="1">
      <alignment horizontal="center" vertical="center"/>
    </xf>
    <xf numFmtId="0" fontId="62" fillId="8" borderId="27" xfId="4" applyFont="1" applyFill="1" applyBorder="1" applyAlignment="1">
      <alignment horizontal="center" vertical="center"/>
    </xf>
    <xf numFmtId="0" fontId="61" fillId="8" borderId="50" xfId="4" applyFont="1" applyFill="1" applyBorder="1" applyAlignment="1">
      <alignment horizontal="center" vertical="center"/>
    </xf>
    <xf numFmtId="0" fontId="47" fillId="9" borderId="97" xfId="4" applyFont="1" applyFill="1" applyBorder="1" applyAlignment="1">
      <alignment vertical="top" textRotation="255"/>
    </xf>
    <xf numFmtId="0" fontId="48" fillId="9" borderId="99" xfId="4" applyFont="1" applyFill="1" applyBorder="1" applyAlignment="1">
      <alignment horizontal="center" vertical="top" textRotation="255"/>
    </xf>
    <xf numFmtId="0" fontId="51" fillId="9" borderId="106" xfId="4" applyFont="1" applyFill="1" applyBorder="1" applyAlignment="1">
      <alignment horizontal="center" vertical="top" textRotation="255"/>
    </xf>
    <xf numFmtId="0" fontId="47" fillId="9" borderId="24" xfId="4" applyFont="1" applyFill="1" applyBorder="1" applyAlignment="1">
      <alignment vertical="center" shrinkToFit="1"/>
    </xf>
    <xf numFmtId="0" fontId="60" fillId="9" borderId="67" xfId="4" applyFont="1" applyFill="1" applyBorder="1" applyAlignment="1">
      <alignment horizontal="center" vertical="center"/>
    </xf>
    <xf numFmtId="0" fontId="60" fillId="9" borderId="68" xfId="4" applyFont="1" applyFill="1" applyBorder="1" applyAlignment="1">
      <alignment horizontal="center" vertical="center"/>
    </xf>
    <xf numFmtId="0" fontId="60" fillId="9" borderId="100" xfId="4" applyFont="1" applyFill="1" applyBorder="1" applyAlignment="1">
      <alignment horizontal="center" vertical="center"/>
    </xf>
    <xf numFmtId="0" fontId="60" fillId="9" borderId="101" xfId="4" applyFont="1" applyFill="1" applyBorder="1" applyAlignment="1">
      <alignment horizontal="center" vertical="center"/>
    </xf>
    <xf numFmtId="0" fontId="60" fillId="9" borderId="2" xfId="4" applyFont="1" applyFill="1" applyBorder="1" applyAlignment="1">
      <alignment horizontal="center" vertical="center"/>
    </xf>
    <xf numFmtId="0" fontId="61" fillId="9" borderId="2" xfId="4" applyFont="1" applyFill="1" applyBorder="1" applyAlignment="1">
      <alignment horizontal="center" vertical="center"/>
    </xf>
    <xf numFmtId="0" fontId="62" fillId="9" borderId="2" xfId="4" applyFont="1" applyFill="1" applyBorder="1" applyAlignment="1">
      <alignment horizontal="center" vertical="center"/>
    </xf>
    <xf numFmtId="0" fontId="61" fillId="9" borderId="108" xfId="4" applyFont="1" applyFill="1" applyBorder="1" applyAlignment="1">
      <alignment horizontal="center" vertical="center"/>
    </xf>
    <xf numFmtId="0" fontId="47" fillId="9" borderId="102" xfId="4" applyFont="1" applyFill="1" applyBorder="1" applyAlignment="1">
      <alignment vertical="center" shrinkToFit="1"/>
    </xf>
    <xf numFmtId="0" fontId="60" fillId="9" borderId="54" xfId="4" applyFont="1" applyFill="1" applyBorder="1" applyAlignment="1">
      <alignment horizontal="center" vertical="center"/>
    </xf>
    <xf numFmtId="0" fontId="60" fillId="9" borderId="21" xfId="4" applyFont="1" applyFill="1" applyBorder="1" applyAlignment="1">
      <alignment horizontal="center" vertical="center"/>
    </xf>
    <xf numFmtId="0" fontId="60" fillId="9" borderId="20" xfId="4" applyFont="1" applyFill="1" applyBorder="1" applyAlignment="1">
      <alignment horizontal="center" vertical="center"/>
    </xf>
    <xf numFmtId="0" fontId="60" fillId="9" borderId="40" xfId="4" applyFont="1" applyFill="1" applyBorder="1" applyAlignment="1">
      <alignment horizontal="center" vertical="center"/>
    </xf>
    <xf numFmtId="0" fontId="47" fillId="9" borderId="103" xfId="4" applyFont="1" applyFill="1" applyBorder="1" applyAlignment="1">
      <alignment vertical="center" shrinkToFit="1"/>
    </xf>
    <xf numFmtId="0" fontId="60" fillId="9" borderId="104" xfId="4" applyFont="1" applyFill="1" applyBorder="1" applyAlignment="1">
      <alignment horizontal="center" vertical="center"/>
    </xf>
    <xf numFmtId="0" fontId="60" fillId="9" borderId="29" xfId="4" applyFont="1" applyFill="1" applyBorder="1" applyAlignment="1">
      <alignment horizontal="center" vertical="center"/>
    </xf>
    <xf numFmtId="0" fontId="60" fillId="9" borderId="28" xfId="4" applyFont="1" applyFill="1" applyBorder="1" applyAlignment="1">
      <alignment horizontal="center" vertical="center"/>
    </xf>
    <xf numFmtId="0" fontId="60" fillId="9" borderId="41" xfId="4" applyFont="1" applyFill="1" applyBorder="1" applyAlignment="1">
      <alignment horizontal="center" vertical="center"/>
    </xf>
    <xf numFmtId="0" fontId="60" fillId="9" borderId="27" xfId="4" applyFont="1" applyFill="1" applyBorder="1" applyAlignment="1">
      <alignment horizontal="center" vertical="center"/>
    </xf>
    <xf numFmtId="0" fontId="61" fillId="9" borderId="27" xfId="4" applyFont="1" applyFill="1" applyBorder="1" applyAlignment="1">
      <alignment horizontal="center" vertical="center"/>
    </xf>
    <xf numFmtId="0" fontId="62" fillId="9" borderId="27" xfId="4" applyFont="1" applyFill="1" applyBorder="1" applyAlignment="1">
      <alignment horizontal="center" vertical="center"/>
    </xf>
    <xf numFmtId="0" fontId="61" fillId="9" borderId="50" xfId="4" applyFont="1" applyFill="1" applyBorder="1" applyAlignment="1">
      <alignment horizontal="center" vertical="center"/>
    </xf>
    <xf numFmtId="0" fontId="60" fillId="7" borderId="67" xfId="4" applyFont="1" applyFill="1" applyBorder="1" applyAlignment="1">
      <alignment horizontal="center" vertical="center"/>
    </xf>
    <xf numFmtId="0" fontId="55" fillId="2" borderId="143" xfId="0" applyFont="1" applyFill="1" applyBorder="1" applyAlignment="1" applyProtection="1">
      <alignment horizontal="left" vertical="center" shrinkToFit="1"/>
      <protection locked="0"/>
    </xf>
    <xf numFmtId="0" fontId="1" fillId="4" borderId="52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right"/>
    </xf>
    <xf numFmtId="20" fontId="65" fillId="4" borderId="54" xfId="3" applyNumberFormat="1" applyFont="1" applyFill="1" applyBorder="1" applyAlignment="1">
      <alignment horizontal="center" vertical="center" shrinkToFit="1"/>
    </xf>
    <xf numFmtId="20" fontId="66" fillId="4" borderId="59" xfId="3" applyNumberFormat="1" applyFont="1" applyFill="1" applyBorder="1" applyAlignment="1">
      <alignment horizontal="center" vertical="center" shrinkToFit="1"/>
    </xf>
    <xf numFmtId="0" fontId="1" fillId="4" borderId="57" xfId="0" applyFont="1" applyFill="1" applyBorder="1" applyAlignment="1">
      <alignment horizontal="center" vertical="center" wrapText="1"/>
    </xf>
    <xf numFmtId="0" fontId="7" fillId="9" borderId="56" xfId="0" applyFont="1" applyFill="1" applyBorder="1" applyAlignment="1" applyProtection="1">
      <alignment horizontal="left" vertical="center" shrinkToFit="1"/>
      <protection locked="0"/>
    </xf>
    <xf numFmtId="0" fontId="2" fillId="9" borderId="88" xfId="0" applyFont="1" applyFill="1" applyBorder="1" applyAlignment="1" applyProtection="1">
      <alignment horizontal="center" vertical="center" shrinkToFit="1"/>
      <protection locked="0"/>
    </xf>
    <xf numFmtId="0" fontId="7" fillId="9" borderId="57" xfId="0" applyFont="1" applyFill="1" applyBorder="1" applyAlignment="1" applyProtection="1">
      <alignment horizontal="left" vertical="center" shrinkToFit="1"/>
      <protection locked="0"/>
    </xf>
    <xf numFmtId="0" fontId="7" fillId="9" borderId="155" xfId="0" applyFont="1" applyFill="1" applyBorder="1" applyAlignment="1" applyProtection="1">
      <alignment horizontal="left" vertical="center" shrinkToFit="1"/>
      <protection locked="0"/>
    </xf>
    <xf numFmtId="0" fontId="2" fillId="9" borderId="156" xfId="0" applyFont="1" applyFill="1" applyBorder="1" applyAlignment="1" applyProtection="1">
      <alignment horizontal="center" vertical="center" shrinkToFit="1"/>
      <protection locked="0"/>
    </xf>
    <xf numFmtId="0" fontId="1" fillId="4" borderId="157" xfId="0" applyFont="1" applyFill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0" fontId="25" fillId="9" borderId="21" xfId="5" applyFont="1" applyFill="1" applyBorder="1" applyAlignment="1">
      <alignment horizontal="center" vertical="center" wrapText="1" shrinkToFit="1"/>
    </xf>
    <xf numFmtId="0" fontId="26" fillId="6" borderId="21" xfId="5" applyFont="1" applyFill="1" applyBorder="1" applyAlignment="1">
      <alignment horizontal="center" vertical="center" wrapText="1"/>
    </xf>
    <xf numFmtId="0" fontId="26" fillId="6" borderId="54" xfId="5" applyFont="1" applyFill="1" applyBorder="1" applyAlignment="1">
      <alignment horizontal="center" vertical="center" wrapText="1"/>
    </xf>
    <xf numFmtId="0" fontId="21" fillId="7" borderId="21" xfId="5" applyFont="1" applyFill="1" applyBorder="1" applyAlignment="1">
      <alignment horizontal="center" vertical="center" wrapText="1"/>
    </xf>
    <xf numFmtId="0" fontId="21" fillId="9" borderId="61" xfId="5" applyFont="1" applyFill="1" applyBorder="1" applyAlignment="1">
      <alignment horizontal="center" vertical="center" wrapText="1" shrinkToFit="1"/>
    </xf>
    <xf numFmtId="0" fontId="21" fillId="8" borderId="56" xfId="5" applyFont="1" applyFill="1" applyBorder="1" applyAlignment="1">
      <alignment horizontal="center" vertical="center" wrapText="1"/>
    </xf>
    <xf numFmtId="0" fontId="21" fillId="9" borderId="57" xfId="5" applyFont="1" applyFill="1" applyBorder="1" applyAlignment="1">
      <alignment horizontal="center" vertical="center" shrinkToFit="1"/>
    </xf>
    <xf numFmtId="0" fontId="24" fillId="4" borderId="60" xfId="3" applyFont="1" applyFill="1" applyBorder="1" applyAlignment="1">
      <alignment horizontal="center" vertical="center" textRotation="255"/>
    </xf>
    <xf numFmtId="0" fontId="24" fillId="4" borderId="62" xfId="3" applyFont="1" applyFill="1" applyBorder="1" applyAlignment="1">
      <alignment horizontal="center" vertical="center" textRotation="255"/>
    </xf>
    <xf numFmtId="0" fontId="24" fillId="4" borderId="65" xfId="3" applyFont="1" applyFill="1" applyBorder="1" applyAlignment="1">
      <alignment horizontal="center" vertical="center" textRotation="255"/>
    </xf>
    <xf numFmtId="0" fontId="28" fillId="4" borderId="32" xfId="3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29" fillId="4" borderId="45" xfId="0" applyFont="1" applyFill="1" applyBorder="1" applyAlignment="1">
      <alignment horizontal="center" vertical="center"/>
    </xf>
    <xf numFmtId="0" fontId="29" fillId="4" borderId="55" xfId="0" applyFont="1" applyFill="1" applyBorder="1" applyAlignment="1">
      <alignment horizontal="center" vertical="center"/>
    </xf>
    <xf numFmtId="0" fontId="29" fillId="4" borderId="46" xfId="0" applyFont="1" applyFill="1" applyBorder="1" applyAlignment="1">
      <alignment horizontal="center" vertical="center"/>
    </xf>
    <xf numFmtId="0" fontId="28" fillId="4" borderId="66" xfId="3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4" fillId="4" borderId="58" xfId="3" applyFont="1" applyFill="1" applyBorder="1" applyAlignment="1">
      <alignment horizontal="center" vertical="center" textRotation="255"/>
    </xf>
    <xf numFmtId="0" fontId="31" fillId="4" borderId="58" xfId="0" applyFont="1" applyFill="1" applyBorder="1" applyAlignment="1">
      <alignment horizontal="center" vertical="center" textRotation="255"/>
    </xf>
    <xf numFmtId="0" fontId="47" fillId="6" borderId="98" xfId="4" applyFont="1" applyFill="1" applyBorder="1" applyAlignment="1">
      <alignment vertical="top" wrapText="1"/>
    </xf>
    <xf numFmtId="0" fontId="47" fillId="6" borderId="99" xfId="4" applyFont="1" applyFill="1" applyBorder="1" applyAlignment="1">
      <alignment vertical="top" wrapText="1"/>
    </xf>
    <xf numFmtId="0" fontId="60" fillId="6" borderId="115" xfId="4" applyFont="1" applyFill="1" applyBorder="1" applyAlignment="1">
      <alignment horizontal="center" vertical="center"/>
    </xf>
    <xf numFmtId="0" fontId="60" fillId="6" borderId="116" xfId="4" applyFont="1" applyFill="1" applyBorder="1" applyAlignment="1">
      <alignment horizontal="center" vertical="center"/>
    </xf>
    <xf numFmtId="0" fontId="60" fillId="6" borderId="117" xfId="4" applyFont="1" applyFill="1" applyBorder="1" applyAlignment="1">
      <alignment horizontal="center" vertical="center"/>
    </xf>
    <xf numFmtId="0" fontId="60" fillId="6" borderId="118" xfId="4" applyFont="1" applyFill="1" applyBorder="1" applyAlignment="1">
      <alignment horizontal="center" vertical="center"/>
    </xf>
    <xf numFmtId="0" fontId="60" fillId="6" borderId="119" xfId="4" applyFont="1" applyFill="1" applyBorder="1" applyAlignment="1">
      <alignment horizontal="center" vertical="center"/>
    </xf>
    <xf numFmtId="0" fontId="60" fillId="6" borderId="120" xfId="4" applyFont="1" applyFill="1" applyBorder="1" applyAlignment="1">
      <alignment horizontal="center" vertical="center"/>
    </xf>
    <xf numFmtId="0" fontId="60" fillId="6" borderId="125" xfId="4" applyFont="1" applyFill="1" applyBorder="1" applyAlignment="1">
      <alignment horizontal="center" vertical="center"/>
    </xf>
    <xf numFmtId="0" fontId="60" fillId="6" borderId="126" xfId="4" applyFont="1" applyFill="1" applyBorder="1" applyAlignment="1">
      <alignment horizontal="center" vertical="center"/>
    </xf>
    <xf numFmtId="0" fontId="60" fillId="6" borderId="127" xfId="4" applyFont="1" applyFill="1" applyBorder="1" applyAlignment="1">
      <alignment horizontal="center" vertical="center"/>
    </xf>
    <xf numFmtId="0" fontId="60" fillId="0" borderId="147" xfId="4" applyFont="1" applyBorder="1" applyAlignment="1">
      <alignment horizontal="center" vertical="center"/>
    </xf>
    <xf numFmtId="0" fontId="60" fillId="0" borderId="148" xfId="4" applyFont="1" applyBorder="1" applyAlignment="1">
      <alignment horizontal="center" vertical="center"/>
    </xf>
    <xf numFmtId="0" fontId="60" fillId="0" borderId="149" xfId="4" applyFont="1" applyBorder="1" applyAlignment="1">
      <alignment horizontal="center" vertical="center"/>
    </xf>
    <xf numFmtId="0" fontId="47" fillId="6" borderId="121" xfId="4" applyFont="1" applyFill="1" applyBorder="1" applyAlignment="1">
      <alignment vertical="top" wrapText="1"/>
    </xf>
    <xf numFmtId="0" fontId="47" fillId="6" borderId="122" xfId="4" applyFont="1" applyFill="1" applyBorder="1" applyAlignment="1">
      <alignment vertical="top" wrapText="1"/>
    </xf>
    <xf numFmtId="0" fontId="47" fillId="6" borderId="123" xfId="4" applyFont="1" applyFill="1" applyBorder="1" applyAlignment="1">
      <alignment vertical="top" wrapText="1"/>
    </xf>
    <xf numFmtId="0" fontId="47" fillId="6" borderId="124" xfId="4" applyFont="1" applyFill="1" applyBorder="1" applyAlignment="1">
      <alignment vertical="top" wrapText="1"/>
    </xf>
    <xf numFmtId="0" fontId="47" fillId="8" borderId="98" xfId="4" applyFont="1" applyFill="1" applyBorder="1" applyAlignment="1">
      <alignment vertical="top" wrapText="1"/>
    </xf>
    <xf numFmtId="0" fontId="47" fillId="8" borderId="99" xfId="4" applyFont="1" applyFill="1" applyBorder="1" applyAlignment="1">
      <alignment vertical="top" wrapText="1"/>
    </xf>
    <xf numFmtId="0" fontId="60" fillId="8" borderId="115" xfId="4" applyFont="1" applyFill="1" applyBorder="1" applyAlignment="1">
      <alignment horizontal="center" vertical="center"/>
    </xf>
    <xf numFmtId="0" fontId="60" fillId="8" borderId="116" xfId="4" applyFont="1" applyFill="1" applyBorder="1" applyAlignment="1">
      <alignment horizontal="center" vertical="center"/>
    </xf>
    <xf numFmtId="0" fontId="60" fillId="8" borderId="117" xfId="4" applyFont="1" applyFill="1" applyBorder="1" applyAlignment="1">
      <alignment horizontal="center" vertical="center"/>
    </xf>
    <xf numFmtId="0" fontId="60" fillId="8" borderId="118" xfId="4" applyFont="1" applyFill="1" applyBorder="1" applyAlignment="1">
      <alignment horizontal="center" vertical="center"/>
    </xf>
    <xf numFmtId="0" fontId="60" fillId="8" borderId="119" xfId="4" applyFont="1" applyFill="1" applyBorder="1" applyAlignment="1">
      <alignment horizontal="center" vertical="center"/>
    </xf>
    <xf numFmtId="0" fontId="60" fillId="8" borderId="120" xfId="4" applyFont="1" applyFill="1" applyBorder="1" applyAlignment="1">
      <alignment horizontal="center" vertical="center"/>
    </xf>
    <xf numFmtId="0" fontId="60" fillId="8" borderId="125" xfId="4" applyFont="1" applyFill="1" applyBorder="1" applyAlignment="1">
      <alignment horizontal="center" vertical="center"/>
    </xf>
    <xf numFmtId="0" fontId="60" fillId="8" borderId="126" xfId="4" applyFont="1" applyFill="1" applyBorder="1" applyAlignment="1">
      <alignment horizontal="center" vertical="center"/>
    </xf>
    <xf numFmtId="0" fontId="60" fillId="8" borderId="127" xfId="4" applyFont="1" applyFill="1" applyBorder="1" applyAlignment="1">
      <alignment horizontal="center" vertical="center"/>
    </xf>
    <xf numFmtId="0" fontId="47" fillId="7" borderId="98" xfId="4" applyFont="1" applyFill="1" applyBorder="1" applyAlignment="1">
      <alignment vertical="top" wrapText="1"/>
    </xf>
    <xf numFmtId="0" fontId="47" fillId="7" borderId="99" xfId="4" applyFont="1" applyFill="1" applyBorder="1" applyAlignment="1">
      <alignment vertical="top" wrapText="1"/>
    </xf>
    <xf numFmtId="0" fontId="47" fillId="9" borderId="98" xfId="4" applyFont="1" applyFill="1" applyBorder="1" applyAlignment="1">
      <alignment vertical="top" wrapText="1"/>
    </xf>
    <xf numFmtId="0" fontId="47" fillId="9" borderId="99" xfId="4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0" fillId="0" borderId="0" xfId="0"/>
    <xf numFmtId="0" fontId="11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/>
    </xf>
    <xf numFmtId="20" fontId="9" fillId="2" borderId="0" xfId="0" applyNumberFormat="1" applyFont="1" applyFill="1" applyAlignment="1">
      <alignment horizontal="center" vertical="top"/>
    </xf>
    <xf numFmtId="0" fontId="3" fillId="3" borderId="32" xfId="0" applyFont="1" applyFill="1" applyBorder="1" applyAlignment="1">
      <alignment vertical="top" textRotation="255"/>
    </xf>
    <xf numFmtId="0" fontId="0" fillId="0" borderId="33" xfId="0" applyBorder="1" applyAlignment="1">
      <alignment vertical="top" textRotation="255"/>
    </xf>
    <xf numFmtId="0" fontId="3" fillId="2" borderId="34" xfId="0" applyFont="1" applyFill="1" applyBorder="1" applyAlignment="1">
      <alignment horizontal="center" vertical="top" textRotation="255"/>
    </xf>
    <xf numFmtId="0" fontId="3" fillId="2" borderId="35" xfId="0" applyFont="1" applyFill="1" applyBorder="1" applyAlignment="1">
      <alignment horizontal="center" vertical="top" textRotation="255"/>
    </xf>
    <xf numFmtId="0" fontId="3" fillId="3" borderId="34" xfId="0" applyFont="1" applyFill="1" applyBorder="1" applyAlignment="1">
      <alignment vertical="top" textRotation="255"/>
    </xf>
    <xf numFmtId="0" fontId="0" fillId="0" borderId="35" xfId="0" applyBorder="1" applyAlignment="1">
      <alignment vertical="top" textRotation="255"/>
    </xf>
    <xf numFmtId="0" fontId="4" fillId="4" borderId="3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7" fillId="4" borderId="1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2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 shrinkToFit="1"/>
    </xf>
    <xf numFmtId="0" fontId="69" fillId="2" borderId="7" xfId="0" applyFont="1" applyFill="1" applyBorder="1" applyAlignment="1">
      <alignment horizontal="center"/>
    </xf>
    <xf numFmtId="0" fontId="69" fillId="2" borderId="0" xfId="0" applyFont="1" applyFill="1" applyAlignment="1">
      <alignment vertical="center"/>
    </xf>
    <xf numFmtId="0" fontId="69" fillId="2" borderId="34" xfId="0" applyFont="1" applyFill="1" applyBorder="1" applyAlignment="1">
      <alignment horizontal="center" vertical="top"/>
    </xf>
    <xf numFmtId="0" fontId="69" fillId="2" borderId="35" xfId="0" applyFont="1" applyFill="1" applyBorder="1" applyAlignment="1">
      <alignment horizontal="center" vertical="top"/>
    </xf>
  </cellXfs>
  <cellStyles count="8">
    <cellStyle name="チェック セル" xfId="2"/>
    <cellStyle name="リンク セル" xfId="1"/>
    <cellStyle name="標準" xfId="0" builtinId="0"/>
    <cellStyle name="標準 2" xfId="6"/>
    <cellStyle name="標準 3" xfId="7"/>
    <cellStyle name="標準_リーグ戦計算表" xfId="4"/>
    <cellStyle name="標準_豊洲ＣＵＰ運営案改_豊洲ＣＵＰ（案）「１・２位山方式」_豊洲ＣＵＰ（案）「１・２位山方式」改２" xfId="5"/>
    <cellStyle name="標準_豊洲ＣＵＰ運営案改_豊洲ＣＵＰ（案）「１・２位山方式」改_豊洲ＣＵＰ（案）「１・２位山方式」改２" xfId="3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mruColors>
      <color rgb="FFCCFFFF"/>
      <color rgb="FFFFCC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5721" name="Line 1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>
          <a:spLocks noChangeShapeType="1"/>
        </xdr:cNvSpPr>
      </xdr:nvSpPr>
      <xdr:spPr>
        <a:xfrm flipH="1" flipV="1">
          <a:off x="0" y="447675"/>
          <a:ext cx="9525" cy="11525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9525</xdr:colOff>
      <xdr:row>13</xdr:row>
      <xdr:rowOff>0</xdr:rowOff>
    </xdr:to>
    <xdr:sp macro="" textlink="">
      <xdr:nvSpPr>
        <xdr:cNvPr id="5722" name="Line 2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>
          <a:spLocks noChangeShapeType="1"/>
        </xdr:cNvSpPr>
      </xdr:nvSpPr>
      <xdr:spPr>
        <a:xfrm flipH="1" flipV="1">
          <a:off x="0" y="2895600"/>
          <a:ext cx="9525" cy="22574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5723" name="Line 3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>
          <a:spLocks noChangeShapeType="1"/>
        </xdr:cNvSpPr>
      </xdr:nvSpPr>
      <xdr:spPr>
        <a:xfrm flipH="1" flipV="1">
          <a:off x="0" y="447675"/>
          <a:ext cx="9525" cy="11525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9525</xdr:colOff>
      <xdr:row>8</xdr:row>
      <xdr:rowOff>171450</xdr:rowOff>
    </xdr:to>
    <xdr:sp macro="" textlink="">
      <xdr:nvSpPr>
        <xdr:cNvPr id="5724" name="Line 4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>
          <a:spLocks noChangeShapeType="1"/>
        </xdr:cNvSpPr>
      </xdr:nvSpPr>
      <xdr:spPr>
        <a:xfrm flipH="1" flipV="1">
          <a:off x="0" y="1123950"/>
          <a:ext cx="9525" cy="17811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4</xdr:row>
      <xdr:rowOff>161925</xdr:rowOff>
    </xdr:to>
    <xdr:sp macro="" textlink="">
      <xdr:nvSpPr>
        <xdr:cNvPr id="5725" name="Line 5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>
          <a:spLocks noChangeShapeType="1"/>
        </xdr:cNvSpPr>
      </xdr:nvSpPr>
      <xdr:spPr>
        <a:xfrm flipH="1" flipV="1">
          <a:off x="0" y="447675"/>
          <a:ext cx="9525" cy="6667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9</xdr:row>
      <xdr:rowOff>0</xdr:rowOff>
    </xdr:to>
    <xdr:sp macro="" textlink="">
      <xdr:nvSpPr>
        <xdr:cNvPr id="5726" name="Line 6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>
          <a:spLocks noChangeShapeType="1"/>
        </xdr:cNvSpPr>
      </xdr:nvSpPr>
      <xdr:spPr>
        <a:xfrm flipH="1" flipV="1">
          <a:off x="0" y="1600200"/>
          <a:ext cx="9525" cy="17811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9525</xdr:colOff>
      <xdr:row>13</xdr:row>
      <xdr:rowOff>0</xdr:rowOff>
    </xdr:to>
    <xdr:sp macro="" textlink="">
      <xdr:nvSpPr>
        <xdr:cNvPr id="5727" name="Line 7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>
          <a:spLocks noChangeShapeType="1"/>
        </xdr:cNvSpPr>
      </xdr:nvSpPr>
      <xdr:spPr>
        <a:xfrm flipH="1" flipV="1">
          <a:off x="0" y="2905125"/>
          <a:ext cx="9525" cy="224790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9525</xdr:colOff>
      <xdr:row>18</xdr:row>
      <xdr:rowOff>171450</xdr:rowOff>
    </xdr:to>
    <xdr:sp macro="" textlink="">
      <xdr:nvSpPr>
        <xdr:cNvPr id="5728" name="Line 8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>
          <a:spLocks noChangeShapeType="1"/>
        </xdr:cNvSpPr>
      </xdr:nvSpPr>
      <xdr:spPr>
        <a:xfrm flipH="1" flipV="1">
          <a:off x="0" y="5191125"/>
          <a:ext cx="9525" cy="17049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9525</xdr:colOff>
      <xdr:row>19</xdr:row>
      <xdr:rowOff>19050</xdr:rowOff>
    </xdr:to>
    <xdr:sp macro="" textlink="">
      <xdr:nvSpPr>
        <xdr:cNvPr id="5729" name="Line 9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>
          <a:spLocks noChangeShapeType="1"/>
        </xdr:cNvSpPr>
      </xdr:nvSpPr>
      <xdr:spPr>
        <a:xfrm flipH="1" flipV="1">
          <a:off x="0" y="5172075"/>
          <a:ext cx="9525" cy="22193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9525</xdr:colOff>
      <xdr:row>25</xdr:row>
      <xdr:rowOff>0</xdr:rowOff>
    </xdr:to>
    <xdr:grpSp>
      <xdr:nvGrpSpPr>
        <xdr:cNvPr id="5730" name="Group 10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GrpSpPr/>
      </xdr:nvGrpSpPr>
      <xdr:grpSpPr>
        <a:xfrm>
          <a:off x="0" y="7686675"/>
          <a:ext cx="9525" cy="2359025"/>
          <a:chOff x="160" y="44"/>
          <a:chExt cx="75" cy="89"/>
        </a:xfrm>
      </xdr:grpSpPr>
      <xdr:sp macro="" textlink="">
        <xdr:nvSpPr>
          <xdr:cNvPr id="5777" name="Rectangle 11">
            <a:extLst>
              <a:ext uri="{FF2B5EF4-FFF2-40B4-BE49-F238E27FC236}">
                <a16:creationId xmlns:a16="http://schemas.microsoft.com/office/drawing/2014/main" id="{00000000-0008-0000-0200-000091160000}"/>
              </a:ext>
            </a:extLst>
          </xdr:cNvPr>
          <xdr:cNvSpPr>
            <a:spLocks noChangeArrowheads="1"/>
          </xdr:cNvSpPr>
        </xdr:nvSpPr>
        <xdr:spPr>
          <a:xfrm>
            <a:off x="0" y="833271013"/>
            <a:ext cx="0" cy="0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A1</a:t>
            </a:r>
          </a:p>
        </xdr:txBody>
      </xdr:sp>
      <xdr:sp macro="" textlink="">
        <xdr:nvSpPr>
          <xdr:cNvPr id="5778" name="Rectangle 12">
            <a:extLst>
              <a:ext uri="{FF2B5EF4-FFF2-40B4-BE49-F238E27FC236}">
                <a16:creationId xmlns:a16="http://schemas.microsoft.com/office/drawing/2014/main" id="{00000000-0008-0000-0200-000092160000}"/>
              </a:ext>
            </a:extLst>
          </xdr:cNvPr>
          <xdr:cNvSpPr>
            <a:spLocks noChangeArrowheads="1"/>
          </xdr:cNvSpPr>
        </xdr:nvSpPr>
        <xdr:spPr>
          <a:xfrm>
            <a:off x="0" y="7667625"/>
            <a:ext cx="0" cy="0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B1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endParaRPr>
          </a:p>
        </xdr:txBody>
      </xdr:sp>
      <xdr:sp macro="" textlink="">
        <xdr:nvSpPr>
          <xdr:cNvPr id="5779" name="Rectangle 13">
            <a:extLst>
              <a:ext uri="{FF2B5EF4-FFF2-40B4-BE49-F238E27FC236}">
                <a16:creationId xmlns:a16="http://schemas.microsoft.com/office/drawing/2014/main" id="{00000000-0008-0000-0200-000093160000}"/>
              </a:ext>
            </a:extLst>
          </xdr:cNvPr>
          <xdr:cNvSpPr>
            <a:spLocks noChangeArrowheads="1"/>
          </xdr:cNvSpPr>
        </xdr:nvSpPr>
        <xdr:spPr>
          <a:xfrm>
            <a:off x="0" y="7667625"/>
            <a:ext cx="0" cy="0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C1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endParaRPr>
          </a:p>
        </xdr:txBody>
      </xdr:sp>
      <xdr:sp macro="" textlink="">
        <xdr:nvSpPr>
          <xdr:cNvPr id="5780" name="Rectangle 14">
            <a:extLst>
              <a:ext uri="{FF2B5EF4-FFF2-40B4-BE49-F238E27FC236}">
                <a16:creationId xmlns:a16="http://schemas.microsoft.com/office/drawing/2014/main" id="{00000000-0008-0000-0200-000094160000}"/>
              </a:ext>
            </a:extLst>
          </xdr:cNvPr>
          <xdr:cNvSpPr>
            <a:spLocks noChangeArrowheads="1"/>
          </xdr:cNvSpPr>
        </xdr:nvSpPr>
        <xdr:spPr>
          <a:xfrm>
            <a:off x="0" y="7667625"/>
            <a:ext cx="0" cy="0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D1</a:t>
            </a:r>
          </a:p>
        </xdr:txBody>
      </xdr:sp>
      <xdr:sp macro="" textlink="">
        <xdr:nvSpPr>
          <xdr:cNvPr id="5781" name="Freeform 15">
            <a:extLst>
              <a:ext uri="{FF2B5EF4-FFF2-40B4-BE49-F238E27FC236}">
                <a16:creationId xmlns:a16="http://schemas.microsoft.com/office/drawing/2014/main" id="{00000000-0008-0000-0200-000095160000}"/>
              </a:ext>
            </a:extLst>
          </xdr:cNvPr>
          <xdr:cNvSpPr>
            <a:spLocks noChangeArrowheads="1"/>
          </xdr:cNvSpPr>
        </xdr:nvSpPr>
        <xdr:spPr>
          <a:xfrm>
            <a:off x="174" y="72"/>
            <a:ext cx="11" cy="19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82" name="Freeform 16">
            <a:extLst>
              <a:ext uri="{FF2B5EF4-FFF2-40B4-BE49-F238E27FC236}">
                <a16:creationId xmlns:a16="http://schemas.microsoft.com/office/drawing/2014/main" id="{00000000-0008-0000-0200-000096160000}"/>
              </a:ext>
            </a:extLst>
          </xdr:cNvPr>
          <xdr:cNvSpPr>
            <a:spLocks noChangeArrowheads="1"/>
          </xdr:cNvSpPr>
        </xdr:nvSpPr>
        <xdr:spPr>
          <a:xfrm>
            <a:off x="174" y="105"/>
            <a:ext cx="11" cy="19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83" name="Freeform 17">
            <a:extLst>
              <a:ext uri="{FF2B5EF4-FFF2-40B4-BE49-F238E27FC236}">
                <a16:creationId xmlns:a16="http://schemas.microsoft.com/office/drawing/2014/main" id="{00000000-0008-0000-0200-000097160000}"/>
              </a:ext>
            </a:extLst>
          </xdr:cNvPr>
          <xdr:cNvSpPr>
            <a:spLocks noChangeArrowheads="1"/>
          </xdr:cNvSpPr>
        </xdr:nvSpPr>
        <xdr:spPr>
          <a:xfrm>
            <a:off x="163" y="79"/>
            <a:ext cx="10" cy="36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84" name="Freeform 18">
            <a:extLst>
              <a:ext uri="{FF2B5EF4-FFF2-40B4-BE49-F238E27FC236}">
                <a16:creationId xmlns:a16="http://schemas.microsoft.com/office/drawing/2014/main" id="{00000000-0008-0000-0200-000098160000}"/>
              </a:ext>
            </a:extLst>
          </xdr:cNvPr>
          <xdr:cNvSpPr>
            <a:spLocks noChangeArrowheads="1"/>
          </xdr:cNvSpPr>
        </xdr:nvSpPr>
        <xdr:spPr>
          <a:xfrm>
            <a:off x="211" y="84"/>
            <a:ext cx="10" cy="32"/>
          </a:xfrm>
          <a:custGeom>
            <a:avLst/>
            <a:gdLst>
              <a:gd name="T0" fmla="*/ 0 w 10"/>
              <a:gd name="T1" fmla="*/ 0 h 32"/>
              <a:gd name="T2" fmla="*/ 10 w 10"/>
              <a:gd name="T3" fmla="*/ 0 h 32"/>
              <a:gd name="T4" fmla="*/ 10 w 10"/>
              <a:gd name="T5" fmla="*/ 32 h 32"/>
              <a:gd name="T6" fmla="*/ 0 w 10"/>
              <a:gd name="T7" fmla="*/ 32 h 32"/>
              <a:gd name="T8" fmla="*/ 0 w 10"/>
              <a:gd name="T9" fmla="*/ 0 h 32"/>
              <a:gd name="T10" fmla="*/ 10 w 10"/>
              <a:gd name="T11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0" h="32">
                <a:moveTo>
                  <a:pt x="0" y="0"/>
                </a:moveTo>
                <a:lnTo>
                  <a:pt x="10" y="0"/>
                </a:lnTo>
                <a:lnTo>
                  <a:pt x="10" y="32"/>
                </a:lnTo>
                <a:lnTo>
                  <a:pt x="0" y="32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85" name="Rectangle 19">
            <a:extLst>
              <a:ext uri="{FF2B5EF4-FFF2-40B4-BE49-F238E27FC236}">
                <a16:creationId xmlns:a16="http://schemas.microsoft.com/office/drawing/2014/main" id="{00000000-0008-0000-0200-000099160000}"/>
              </a:ext>
            </a:extLst>
          </xdr:cNvPr>
          <xdr:cNvSpPr>
            <a:spLocks noChangeArrowheads="1"/>
          </xdr:cNvSpPr>
        </xdr:nvSpPr>
        <xdr:spPr>
          <a:xfrm>
            <a:off x="0" y="833271013"/>
            <a:ext cx="0" cy="0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1位ﾄｰﾅﾒﾝﾄ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9525</xdr:colOff>
      <xdr:row>23</xdr:row>
      <xdr:rowOff>9525</xdr:rowOff>
    </xdr:to>
    <xdr:sp macro="" textlink="">
      <xdr:nvSpPr>
        <xdr:cNvPr id="5731" name="Text Box 20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>
        <a:xfrm>
          <a:off x="0" y="8401050"/>
          <a:ext cx="9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①</a:t>
          </a:r>
        </a:p>
      </xdr:txBody>
    </xdr:sp>
    <xdr:clientData/>
  </xdr:twoCellAnchor>
  <xdr:twoCellAnchor>
    <xdr:from>
      <xdr:col>0</xdr:col>
      <xdr:colOff>0</xdr:colOff>
      <xdr:row>23</xdr:row>
      <xdr:rowOff>123825</xdr:rowOff>
    </xdr:from>
    <xdr:to>
      <xdr:col>0</xdr:col>
      <xdr:colOff>9525</xdr:colOff>
      <xdr:row>24</xdr:row>
      <xdr:rowOff>152400</xdr:rowOff>
    </xdr:to>
    <xdr:sp macro="" textlink="">
      <xdr:nvSpPr>
        <xdr:cNvPr id="5732" name="Text Box 21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>
        <a:xfrm>
          <a:off x="0" y="9267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②</a:t>
          </a:r>
        </a:p>
      </xdr:txBody>
    </xdr:sp>
    <xdr:clientData/>
  </xdr:twoCellAnchor>
  <xdr:twoCellAnchor>
    <xdr:from>
      <xdr:col>0</xdr:col>
      <xdr:colOff>0</xdr:colOff>
      <xdr:row>21</xdr:row>
      <xdr:rowOff>104775</xdr:rowOff>
    </xdr:from>
    <xdr:to>
      <xdr:col>0</xdr:col>
      <xdr:colOff>9525</xdr:colOff>
      <xdr:row>22</xdr:row>
      <xdr:rowOff>95250</xdr:rowOff>
    </xdr:to>
    <xdr:sp macro="" textlink="">
      <xdr:nvSpPr>
        <xdr:cNvPr id="5733" name="Rectangle 22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>
          <a:spLocks noChangeArrowheads="1"/>
        </xdr:cNvSpPr>
      </xdr:nvSpPr>
      <xdr:spPr>
        <a:xfrm>
          <a:off x="0" y="8362950"/>
          <a:ext cx="9525" cy="2286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2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E1</a:t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9525</xdr:colOff>
      <xdr:row>23</xdr:row>
      <xdr:rowOff>66675</xdr:rowOff>
    </xdr:to>
    <xdr:sp macro="" textlink="">
      <xdr:nvSpPr>
        <xdr:cNvPr id="5734" name="Rectangle 23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>
          <a:spLocks noChangeArrowheads="1"/>
        </xdr:cNvSpPr>
      </xdr:nvSpPr>
      <xdr:spPr>
        <a:xfrm>
          <a:off x="0" y="8582025"/>
          <a:ext cx="9525" cy="6286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2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F1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9525</xdr:colOff>
      <xdr:row>24</xdr:row>
      <xdr:rowOff>57150</xdr:rowOff>
    </xdr:to>
    <xdr:sp macro="" textlink="">
      <xdr:nvSpPr>
        <xdr:cNvPr id="5735" name="Rectangle 24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>
          <a:spLocks noChangeArrowheads="1"/>
        </xdr:cNvSpPr>
      </xdr:nvSpPr>
      <xdr:spPr>
        <a:xfrm>
          <a:off x="0" y="9210675"/>
          <a:ext cx="9525" cy="2286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2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G1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9525</xdr:colOff>
      <xdr:row>25</xdr:row>
      <xdr:rowOff>0</xdr:rowOff>
    </xdr:to>
    <xdr:sp macro="" textlink="">
      <xdr:nvSpPr>
        <xdr:cNvPr id="5736" name="Rectangle 25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>
          <a:spLocks noChangeArrowheads="1"/>
        </xdr:cNvSpPr>
      </xdr:nvSpPr>
      <xdr:spPr>
        <a:xfrm>
          <a:off x="0" y="9439275"/>
          <a:ext cx="9525" cy="5905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2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H1</a:t>
          </a:r>
        </a:p>
      </xdr:txBody>
    </xdr:sp>
    <xdr:clientData/>
  </xdr:twoCellAnchor>
  <xdr:twoCellAnchor>
    <xdr:from>
      <xdr:col>0</xdr:col>
      <xdr:colOff>0</xdr:colOff>
      <xdr:row>21</xdr:row>
      <xdr:rowOff>171450</xdr:rowOff>
    </xdr:from>
    <xdr:to>
      <xdr:col>0</xdr:col>
      <xdr:colOff>9525</xdr:colOff>
      <xdr:row>22</xdr:row>
      <xdr:rowOff>180975</xdr:rowOff>
    </xdr:to>
    <xdr:sp macro="" textlink="">
      <xdr:nvSpPr>
        <xdr:cNvPr id="5737" name="Freeform 26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>
          <a:spLocks noChangeArrowheads="1"/>
        </xdr:cNvSpPr>
      </xdr:nvSpPr>
      <xdr:spPr>
        <a:xfrm>
          <a:off x="0" y="8429625"/>
          <a:ext cx="9525" cy="247650"/>
        </a:xfrm>
        <a:custGeom>
          <a:avLst/>
          <a:gdLst>
            <a:gd name="T0" fmla="*/ 11 w 11"/>
            <a:gd name="T1" fmla="*/ 0 h 19"/>
            <a:gd name="T2" fmla="*/ 0 w 11"/>
            <a:gd name="T3" fmla="*/ 0 h 19"/>
            <a:gd name="T4" fmla="*/ 0 w 11"/>
            <a:gd name="T5" fmla="*/ 19 h 19"/>
            <a:gd name="T6" fmla="*/ 11 w 11"/>
            <a:gd name="T7" fmla="*/ 19 h 19"/>
            <a:gd name="T8" fmla="*/ 0 w 11"/>
            <a:gd name="T9" fmla="*/ 0 h 19"/>
            <a:gd name="T10" fmla="*/ 0 w 11"/>
            <a:gd name="T11" fmla="*/ 19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1" h="19">
              <a:moveTo>
                <a:pt x="11" y="0"/>
              </a:moveTo>
              <a:lnTo>
                <a:pt x="0" y="0"/>
              </a:lnTo>
              <a:lnTo>
                <a:pt x="0" y="19"/>
              </a:lnTo>
              <a:lnTo>
                <a:pt x="11" y="19"/>
              </a:lnTo>
            </a:path>
          </a:pathLst>
        </a:cu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133350</xdr:rowOff>
    </xdr:from>
    <xdr:to>
      <xdr:col>0</xdr:col>
      <xdr:colOff>9525</xdr:colOff>
      <xdr:row>24</xdr:row>
      <xdr:rowOff>133350</xdr:rowOff>
    </xdr:to>
    <xdr:sp macro="" textlink="">
      <xdr:nvSpPr>
        <xdr:cNvPr id="5738" name="Freeform 27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>
          <a:spLocks noChangeArrowheads="1"/>
        </xdr:cNvSpPr>
      </xdr:nvSpPr>
      <xdr:spPr>
        <a:xfrm>
          <a:off x="0" y="9277350"/>
          <a:ext cx="9525" cy="238125"/>
        </a:xfrm>
        <a:custGeom>
          <a:avLst/>
          <a:gdLst>
            <a:gd name="T0" fmla="*/ 11 w 11"/>
            <a:gd name="T1" fmla="*/ 0 h 19"/>
            <a:gd name="T2" fmla="*/ 0 w 11"/>
            <a:gd name="T3" fmla="*/ 0 h 19"/>
            <a:gd name="T4" fmla="*/ 0 w 11"/>
            <a:gd name="T5" fmla="*/ 19 h 19"/>
            <a:gd name="T6" fmla="*/ 11 w 11"/>
            <a:gd name="T7" fmla="*/ 19 h 19"/>
            <a:gd name="T8" fmla="*/ 0 w 11"/>
            <a:gd name="T9" fmla="*/ 0 h 19"/>
            <a:gd name="T10" fmla="*/ 0 w 11"/>
            <a:gd name="T11" fmla="*/ 19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1" h="19">
              <a:moveTo>
                <a:pt x="11" y="0"/>
              </a:moveTo>
              <a:lnTo>
                <a:pt x="0" y="0"/>
              </a:lnTo>
              <a:lnTo>
                <a:pt x="0" y="19"/>
              </a:lnTo>
              <a:lnTo>
                <a:pt x="11" y="19"/>
              </a:lnTo>
            </a:path>
          </a:pathLst>
        </a:cu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9525</xdr:colOff>
      <xdr:row>24</xdr:row>
      <xdr:rowOff>47625</xdr:rowOff>
    </xdr:to>
    <xdr:sp macro="" textlink="">
      <xdr:nvSpPr>
        <xdr:cNvPr id="5739" name="Freeform 28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>
          <a:spLocks noChangeArrowheads="1"/>
        </xdr:cNvSpPr>
      </xdr:nvSpPr>
      <xdr:spPr>
        <a:xfrm>
          <a:off x="0" y="8553450"/>
          <a:ext cx="9525" cy="876300"/>
        </a:xfrm>
        <a:custGeom>
          <a:avLst/>
          <a:gdLst>
            <a:gd name="T0" fmla="*/ 11 w 11"/>
            <a:gd name="T1" fmla="*/ 0 h 19"/>
            <a:gd name="T2" fmla="*/ 0 w 11"/>
            <a:gd name="T3" fmla="*/ 0 h 19"/>
            <a:gd name="T4" fmla="*/ 0 w 11"/>
            <a:gd name="T5" fmla="*/ 19 h 19"/>
            <a:gd name="T6" fmla="*/ 11 w 11"/>
            <a:gd name="T7" fmla="*/ 19 h 19"/>
            <a:gd name="T8" fmla="*/ 0 w 11"/>
            <a:gd name="T9" fmla="*/ 0 h 19"/>
            <a:gd name="T10" fmla="*/ 0 w 11"/>
            <a:gd name="T11" fmla="*/ 19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1" h="19">
              <a:moveTo>
                <a:pt x="11" y="0"/>
              </a:moveTo>
              <a:lnTo>
                <a:pt x="0" y="0"/>
              </a:lnTo>
              <a:lnTo>
                <a:pt x="0" y="19"/>
              </a:lnTo>
              <a:lnTo>
                <a:pt x="11" y="19"/>
              </a:lnTo>
            </a:path>
          </a:pathLst>
        </a:cu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9525</xdr:colOff>
      <xdr:row>24</xdr:row>
      <xdr:rowOff>57150</xdr:rowOff>
    </xdr:to>
    <xdr:sp macro="" textlink="">
      <xdr:nvSpPr>
        <xdr:cNvPr id="5740" name="Freeform 29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>
          <a:spLocks noChangeArrowheads="1"/>
        </xdr:cNvSpPr>
      </xdr:nvSpPr>
      <xdr:spPr>
        <a:xfrm>
          <a:off x="0" y="8601075"/>
          <a:ext cx="9525" cy="838200"/>
        </a:xfrm>
        <a:custGeom>
          <a:avLst/>
          <a:gdLst>
            <a:gd name="T0" fmla="*/ 0 w 10"/>
            <a:gd name="T1" fmla="*/ 0 h 32"/>
            <a:gd name="T2" fmla="*/ 10 w 10"/>
            <a:gd name="T3" fmla="*/ 0 h 32"/>
            <a:gd name="T4" fmla="*/ 10 w 10"/>
            <a:gd name="T5" fmla="*/ 32 h 32"/>
            <a:gd name="T6" fmla="*/ 0 w 10"/>
            <a:gd name="T7" fmla="*/ 32 h 32"/>
            <a:gd name="T8" fmla="*/ 0 w 10"/>
            <a:gd name="T9" fmla="*/ 0 h 32"/>
            <a:gd name="T10" fmla="*/ 0 w 10"/>
            <a:gd name="T11" fmla="*/ 32 h 3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" h="32">
              <a:moveTo>
                <a:pt x="0" y="0"/>
              </a:moveTo>
              <a:lnTo>
                <a:pt x="10" y="0"/>
              </a:lnTo>
              <a:lnTo>
                <a:pt x="10" y="32"/>
              </a:lnTo>
              <a:lnTo>
                <a:pt x="0" y="32"/>
              </a:lnTo>
            </a:path>
          </a:pathLst>
        </a:cu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76200</xdr:rowOff>
    </xdr:from>
    <xdr:to>
      <xdr:col>0</xdr:col>
      <xdr:colOff>9525</xdr:colOff>
      <xdr:row>21</xdr:row>
      <xdr:rowOff>114300</xdr:rowOff>
    </xdr:to>
    <xdr:sp macro="" textlink="">
      <xdr:nvSpPr>
        <xdr:cNvPr id="5741" name="Rectangle 30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>
          <a:spLocks noChangeArrowheads="1"/>
        </xdr:cNvSpPr>
      </xdr:nvSpPr>
      <xdr:spPr>
        <a:xfrm>
          <a:off x="0" y="7686675"/>
          <a:ext cx="9525" cy="6858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1位ﾄｰﾅﾒﾝﾄ</a:t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9525</xdr:colOff>
      <xdr:row>23</xdr:row>
      <xdr:rowOff>19050</xdr:rowOff>
    </xdr:to>
    <xdr:sp macro="" textlink="">
      <xdr:nvSpPr>
        <xdr:cNvPr id="5742" name="Text Box 31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>
        <a:xfrm>
          <a:off x="0" y="8410575"/>
          <a:ext cx="9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⑤</a:t>
          </a:r>
        </a:p>
      </xdr:txBody>
    </xdr:sp>
    <xdr:clientData/>
  </xdr:twoCellAnchor>
  <xdr:twoCellAnchor>
    <xdr:from>
      <xdr:col>0</xdr:col>
      <xdr:colOff>0</xdr:colOff>
      <xdr:row>23</xdr:row>
      <xdr:rowOff>133350</xdr:rowOff>
    </xdr:from>
    <xdr:to>
      <xdr:col>0</xdr:col>
      <xdr:colOff>9525</xdr:colOff>
      <xdr:row>24</xdr:row>
      <xdr:rowOff>161925</xdr:rowOff>
    </xdr:to>
    <xdr:sp macro="" textlink="">
      <xdr:nvSpPr>
        <xdr:cNvPr id="5743" name="Text Box 32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>
        <a:xfrm>
          <a:off x="0" y="927735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⑥</a:t>
          </a:r>
        </a:p>
      </xdr:txBody>
    </xdr:sp>
    <xdr:clientData/>
  </xdr:twoCellAnchor>
  <xdr:twoCellAnchor>
    <xdr:from>
      <xdr:col>0</xdr:col>
      <xdr:colOff>0</xdr:colOff>
      <xdr:row>22</xdr:row>
      <xdr:rowOff>123825</xdr:rowOff>
    </xdr:from>
    <xdr:to>
      <xdr:col>0</xdr:col>
      <xdr:colOff>9525</xdr:colOff>
      <xdr:row>23</xdr:row>
      <xdr:rowOff>152400</xdr:rowOff>
    </xdr:to>
    <xdr:sp macro="" textlink="">
      <xdr:nvSpPr>
        <xdr:cNvPr id="5744" name="Text Box 33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>
        <a:xfrm>
          <a:off x="0" y="8620125"/>
          <a:ext cx="9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⑨</a:t>
          </a:r>
        </a:p>
      </xdr:txBody>
    </xdr:sp>
    <xdr:clientData/>
  </xdr:twoCellAnchor>
  <xdr:twoCellAnchor>
    <xdr:from>
      <xdr:col>0</xdr:col>
      <xdr:colOff>0</xdr:colOff>
      <xdr:row>22</xdr:row>
      <xdr:rowOff>123825</xdr:rowOff>
    </xdr:from>
    <xdr:to>
      <xdr:col>0</xdr:col>
      <xdr:colOff>9525</xdr:colOff>
      <xdr:row>23</xdr:row>
      <xdr:rowOff>152400</xdr:rowOff>
    </xdr:to>
    <xdr:sp macro="" textlink="">
      <xdr:nvSpPr>
        <xdr:cNvPr id="5745" name="Text Box 34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>
        <a:xfrm>
          <a:off x="0" y="8620125"/>
          <a:ext cx="9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⑩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9525</xdr:colOff>
      <xdr:row>23</xdr:row>
      <xdr:rowOff>171450</xdr:rowOff>
    </xdr:to>
    <xdr:sp macro="" textlink="">
      <xdr:nvSpPr>
        <xdr:cNvPr id="5746" name="Text Box 35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>
        <a:xfrm>
          <a:off x="0" y="8639175"/>
          <a:ext cx="9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⑬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9525</xdr:colOff>
      <xdr:row>23</xdr:row>
      <xdr:rowOff>171450</xdr:rowOff>
    </xdr:to>
    <xdr:sp macro="" textlink="">
      <xdr:nvSpPr>
        <xdr:cNvPr id="5747" name="Text Box 36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>
        <a:xfrm>
          <a:off x="0" y="8639175"/>
          <a:ext cx="9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⑭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9525</xdr:colOff>
      <xdr:row>30</xdr:row>
      <xdr:rowOff>95250</xdr:rowOff>
    </xdr:to>
    <xdr:grpSp>
      <xdr:nvGrpSpPr>
        <xdr:cNvPr id="5748" name="Group 37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GrpSpPr/>
      </xdr:nvGrpSpPr>
      <xdr:grpSpPr>
        <a:xfrm>
          <a:off x="0" y="11823700"/>
          <a:ext cx="9525" cy="603250"/>
          <a:chOff x="32" y="505"/>
          <a:chExt cx="127" cy="84"/>
        </a:xfrm>
      </xdr:grpSpPr>
      <xdr:grpSp>
        <xdr:nvGrpSpPr>
          <xdr:cNvPr id="5763" name="Group 38">
            <a:extLst>
              <a:ext uri="{FF2B5EF4-FFF2-40B4-BE49-F238E27FC236}">
                <a16:creationId xmlns:a16="http://schemas.microsoft.com/office/drawing/2014/main" id="{00000000-0008-0000-0200-000083160000}"/>
              </a:ext>
            </a:extLst>
          </xdr:cNvPr>
          <xdr:cNvGrpSpPr/>
        </xdr:nvGrpSpPr>
        <xdr:grpSpPr>
          <a:xfrm>
            <a:off x="50" y="505"/>
            <a:ext cx="109" cy="84"/>
            <a:chOff x="243" y="44"/>
            <a:chExt cx="76" cy="89"/>
          </a:xfrm>
        </xdr:grpSpPr>
        <xdr:sp macro="" textlink="">
          <xdr:nvSpPr>
            <xdr:cNvPr id="5768" name="Rectangle 39">
              <a:extLst>
                <a:ext uri="{FF2B5EF4-FFF2-40B4-BE49-F238E27FC236}">
                  <a16:creationId xmlns:a16="http://schemas.microsoft.com/office/drawing/2014/main" id="{00000000-0008-0000-0200-000088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0" y="-1718486999"/>
              <a:ext cx="0" cy="17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200000"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</a:rPr>
                <a:t>A2</a:t>
              </a:r>
            </a:p>
          </xdr:txBody>
        </xdr:sp>
        <xdr:sp macro="" textlink="">
          <xdr:nvSpPr>
            <xdr:cNvPr id="5769" name="Rectangle 40">
              <a:extLst>
                <a:ext uri="{FF2B5EF4-FFF2-40B4-BE49-F238E27FC236}">
                  <a16:creationId xmlns:a16="http://schemas.microsoft.com/office/drawing/2014/main" id="{00000000-0008-0000-0200-000089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0" y="1087759640"/>
              <a:ext cx="0" cy="17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200000"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</a:rPr>
                <a:t>B2</a:t>
              </a:r>
            </a:p>
          </xdr:txBody>
        </xdr:sp>
        <xdr:sp macro="" textlink="">
          <xdr:nvSpPr>
            <xdr:cNvPr id="5770" name="Rectangle 41">
              <a:extLst>
                <a:ext uri="{FF2B5EF4-FFF2-40B4-BE49-F238E27FC236}">
                  <a16:creationId xmlns:a16="http://schemas.microsoft.com/office/drawing/2014/main" id="{00000000-0008-0000-0200-00008A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0" y="1175484661"/>
              <a:ext cx="0" cy="17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200000"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</a:rPr>
                <a:t>C2</a:t>
              </a:r>
            </a:p>
          </xdr:txBody>
        </xdr:sp>
        <xdr:sp macro="" textlink="">
          <xdr:nvSpPr>
            <xdr:cNvPr id="5771" name="Rectangle 42">
              <a:extLst>
                <a:ext uri="{FF2B5EF4-FFF2-40B4-BE49-F238E27FC236}">
                  <a16:creationId xmlns:a16="http://schemas.microsoft.com/office/drawing/2014/main" id="{00000000-0008-0000-0200-00008B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0" y="-2143331839"/>
              <a:ext cx="0" cy="17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200000"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</a:rPr>
                <a:t>D2</a:t>
              </a:r>
            </a:p>
          </xdr:txBody>
        </xdr:sp>
        <xdr:sp macro="" textlink="">
          <xdr:nvSpPr>
            <xdr:cNvPr id="5772" name="Freeform 43">
              <a:extLst>
                <a:ext uri="{FF2B5EF4-FFF2-40B4-BE49-F238E27FC236}">
                  <a16:creationId xmlns:a16="http://schemas.microsoft.com/office/drawing/2014/main" id="{00000000-0008-0000-0200-00008C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259" y="72"/>
              <a:ext cx="11" cy="19"/>
            </a:xfrm>
            <a:custGeom>
              <a:avLst/>
              <a:gdLst>
                <a:gd name="T0" fmla="*/ 11 w 11"/>
                <a:gd name="T1" fmla="*/ 0 h 19"/>
                <a:gd name="T2" fmla="*/ 0 w 11"/>
                <a:gd name="T3" fmla="*/ 0 h 19"/>
                <a:gd name="T4" fmla="*/ 0 w 11"/>
                <a:gd name="T5" fmla="*/ 19 h 19"/>
                <a:gd name="T6" fmla="*/ 11 w 11"/>
                <a:gd name="T7" fmla="*/ 19 h 19"/>
                <a:gd name="T8" fmla="*/ 0 w 11"/>
                <a:gd name="T9" fmla="*/ 0 h 19"/>
                <a:gd name="T10" fmla="*/ 11 w 11"/>
                <a:gd name="T11" fmla="*/ 19 h 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11" h="19">
                  <a:moveTo>
                    <a:pt x="11" y="0"/>
                  </a:moveTo>
                  <a:lnTo>
                    <a:pt x="0" y="0"/>
                  </a:lnTo>
                  <a:lnTo>
                    <a:pt x="0" y="19"/>
                  </a:lnTo>
                  <a:lnTo>
                    <a:pt x="11" y="19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73" name="Freeform 44">
              <a:extLst>
                <a:ext uri="{FF2B5EF4-FFF2-40B4-BE49-F238E27FC236}">
                  <a16:creationId xmlns:a16="http://schemas.microsoft.com/office/drawing/2014/main" id="{00000000-0008-0000-0200-00008D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259" y="105"/>
              <a:ext cx="11" cy="19"/>
            </a:xfrm>
            <a:custGeom>
              <a:avLst/>
              <a:gdLst>
                <a:gd name="T0" fmla="*/ 11 w 11"/>
                <a:gd name="T1" fmla="*/ 0 h 19"/>
                <a:gd name="T2" fmla="*/ 0 w 11"/>
                <a:gd name="T3" fmla="*/ 0 h 19"/>
                <a:gd name="T4" fmla="*/ 0 w 11"/>
                <a:gd name="T5" fmla="*/ 19 h 19"/>
                <a:gd name="T6" fmla="*/ 11 w 11"/>
                <a:gd name="T7" fmla="*/ 19 h 19"/>
                <a:gd name="T8" fmla="*/ 0 w 11"/>
                <a:gd name="T9" fmla="*/ 0 h 19"/>
                <a:gd name="T10" fmla="*/ 11 w 11"/>
                <a:gd name="T11" fmla="*/ 19 h 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11" h="19">
                  <a:moveTo>
                    <a:pt x="11" y="0"/>
                  </a:moveTo>
                  <a:lnTo>
                    <a:pt x="0" y="0"/>
                  </a:lnTo>
                  <a:lnTo>
                    <a:pt x="0" y="19"/>
                  </a:lnTo>
                  <a:lnTo>
                    <a:pt x="11" y="19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74" name="Freeform 45">
              <a:extLst>
                <a:ext uri="{FF2B5EF4-FFF2-40B4-BE49-F238E27FC236}">
                  <a16:creationId xmlns:a16="http://schemas.microsoft.com/office/drawing/2014/main" id="{00000000-0008-0000-0200-00008E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247" y="79"/>
              <a:ext cx="10" cy="36"/>
            </a:xfrm>
            <a:custGeom>
              <a:avLst/>
              <a:gdLst>
                <a:gd name="T0" fmla="*/ 11 w 11"/>
                <a:gd name="T1" fmla="*/ 0 h 19"/>
                <a:gd name="T2" fmla="*/ 0 w 11"/>
                <a:gd name="T3" fmla="*/ 0 h 19"/>
                <a:gd name="T4" fmla="*/ 0 w 11"/>
                <a:gd name="T5" fmla="*/ 19 h 19"/>
                <a:gd name="T6" fmla="*/ 11 w 11"/>
                <a:gd name="T7" fmla="*/ 19 h 19"/>
                <a:gd name="T8" fmla="*/ 0 w 11"/>
                <a:gd name="T9" fmla="*/ 0 h 19"/>
                <a:gd name="T10" fmla="*/ 11 w 11"/>
                <a:gd name="T11" fmla="*/ 19 h 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11" h="19">
                  <a:moveTo>
                    <a:pt x="11" y="0"/>
                  </a:moveTo>
                  <a:lnTo>
                    <a:pt x="0" y="0"/>
                  </a:lnTo>
                  <a:lnTo>
                    <a:pt x="0" y="19"/>
                  </a:lnTo>
                  <a:lnTo>
                    <a:pt x="11" y="19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75" name="Freeform 46">
              <a:extLst>
                <a:ext uri="{FF2B5EF4-FFF2-40B4-BE49-F238E27FC236}">
                  <a16:creationId xmlns:a16="http://schemas.microsoft.com/office/drawing/2014/main" id="{00000000-0008-0000-0200-00008F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295" y="84"/>
              <a:ext cx="10" cy="32"/>
            </a:xfrm>
            <a:custGeom>
              <a:avLst/>
              <a:gdLst>
                <a:gd name="T0" fmla="*/ 0 w 10"/>
                <a:gd name="T1" fmla="*/ 0 h 32"/>
                <a:gd name="T2" fmla="*/ 10 w 10"/>
                <a:gd name="T3" fmla="*/ 0 h 32"/>
                <a:gd name="T4" fmla="*/ 10 w 10"/>
                <a:gd name="T5" fmla="*/ 32 h 32"/>
                <a:gd name="T6" fmla="*/ 0 w 10"/>
                <a:gd name="T7" fmla="*/ 32 h 32"/>
                <a:gd name="T8" fmla="*/ 0 w 10"/>
                <a:gd name="T9" fmla="*/ 0 h 32"/>
                <a:gd name="T10" fmla="*/ 10 w 10"/>
                <a:gd name="T11" fmla="*/ 32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10" h="32">
                  <a:moveTo>
                    <a:pt x="0" y="0"/>
                  </a:moveTo>
                  <a:lnTo>
                    <a:pt x="10" y="0"/>
                  </a:lnTo>
                  <a:lnTo>
                    <a:pt x="10" y="32"/>
                  </a:lnTo>
                  <a:lnTo>
                    <a:pt x="0" y="32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76" name="Rectangle 47">
              <a:extLst>
                <a:ext uri="{FF2B5EF4-FFF2-40B4-BE49-F238E27FC236}">
                  <a16:creationId xmlns:a16="http://schemas.microsoft.com/office/drawing/2014/main" id="{00000000-0008-0000-0200-000090160000}"/>
                </a:ext>
              </a:extLst>
            </xdr:cNvPr>
            <xdr:cNvSpPr>
              <a:spLocks noChangeArrowheads="1"/>
            </xdr:cNvSpPr>
          </xdr:nvSpPr>
          <xdr:spPr>
            <a:xfrm>
              <a:off x="0" y="1022027357"/>
              <a:ext cx="0" cy="23"/>
            </a:xfrm>
            <a:prstGeom prst="rect">
              <a:avLst/>
            </a:prstGeom>
            <a:solidFill>
              <a:srgbClr val="CC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</a:rPr>
                <a:t>2位ﾄｰﾅﾒﾝﾄ</a:t>
              </a:r>
            </a:p>
          </xdr:txBody>
        </xdr:sp>
      </xdr:grpSp>
      <xdr:sp macro="" textlink="">
        <xdr:nvSpPr>
          <xdr:cNvPr id="5764" name="Text Box 48">
            <a:extLst>
              <a:ext uri="{FF2B5EF4-FFF2-40B4-BE49-F238E27FC236}">
                <a16:creationId xmlns:a16="http://schemas.microsoft.com/office/drawing/2014/main" id="{00000000-0008-0000-0200-000084160000}"/>
              </a:ext>
            </a:extLst>
          </xdr:cNvPr>
          <xdr:cNvSpPr txBox="1">
            <a:spLocks noChangeArrowheads="1"/>
          </xdr:cNvSpPr>
        </xdr:nvSpPr>
        <xdr:spPr>
          <a:xfrm>
            <a:off x="0" y="1119321744"/>
            <a:ext cx="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③</a:t>
            </a:r>
          </a:p>
        </xdr:txBody>
      </xdr:sp>
      <xdr:sp macro="" textlink="">
        <xdr:nvSpPr>
          <xdr:cNvPr id="5765" name="Text Box 49">
            <a:extLst>
              <a:ext uri="{FF2B5EF4-FFF2-40B4-BE49-F238E27FC236}">
                <a16:creationId xmlns:a16="http://schemas.microsoft.com/office/drawing/2014/main" id="{00000000-0008-0000-0200-000085160000}"/>
              </a:ext>
            </a:extLst>
          </xdr:cNvPr>
          <xdr:cNvSpPr txBox="1">
            <a:spLocks noChangeArrowheads="1"/>
          </xdr:cNvSpPr>
        </xdr:nvSpPr>
        <xdr:spPr>
          <a:xfrm>
            <a:off x="0" y="-1928963787"/>
            <a:ext cx="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④</a:t>
            </a:r>
          </a:p>
        </xdr:txBody>
      </xdr:sp>
      <xdr:sp macro="" textlink="">
        <xdr:nvSpPr>
          <xdr:cNvPr id="5766" name="Text Box 50">
            <a:extLst>
              <a:ext uri="{FF2B5EF4-FFF2-40B4-BE49-F238E27FC236}">
                <a16:creationId xmlns:a16="http://schemas.microsoft.com/office/drawing/2014/main" id="{00000000-0008-0000-0200-000086160000}"/>
              </a:ext>
            </a:extLst>
          </xdr:cNvPr>
          <xdr:cNvSpPr txBox="1">
            <a:spLocks noChangeArrowheads="1"/>
          </xdr:cNvSpPr>
        </xdr:nvSpPr>
        <xdr:spPr>
          <a:xfrm>
            <a:off x="0" y="-1089608645"/>
            <a:ext cx="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⑪</a:t>
            </a:r>
          </a:p>
        </xdr:txBody>
      </xdr:sp>
      <xdr:sp macro="" textlink="">
        <xdr:nvSpPr>
          <xdr:cNvPr id="5767" name="Text Box 51">
            <a:extLst>
              <a:ext uri="{FF2B5EF4-FFF2-40B4-BE49-F238E27FC236}">
                <a16:creationId xmlns:a16="http://schemas.microsoft.com/office/drawing/2014/main" id="{00000000-0008-0000-0200-000087160000}"/>
              </a:ext>
            </a:extLst>
          </xdr:cNvPr>
          <xdr:cNvSpPr txBox="1">
            <a:spLocks noChangeArrowheads="1"/>
          </xdr:cNvSpPr>
        </xdr:nvSpPr>
        <xdr:spPr>
          <a:xfrm>
            <a:off x="0" y="-1089608645"/>
            <a:ext cx="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⑫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grpSp>
      <xdr:nvGrpSpPr>
        <xdr:cNvPr id="5749" name="Group 52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GrpSpPr/>
      </xdr:nvGrpSpPr>
      <xdr:grpSpPr>
        <a:xfrm>
          <a:off x="0" y="11823700"/>
          <a:ext cx="9525" cy="612775"/>
          <a:chOff x="171" y="505"/>
          <a:chExt cx="127" cy="79"/>
        </a:xfrm>
      </xdr:grpSpPr>
      <xdr:sp macro="" textlink="">
        <xdr:nvSpPr>
          <xdr:cNvPr id="5750" name="Rectangle 53">
            <a:extLst>
              <a:ext uri="{FF2B5EF4-FFF2-40B4-BE49-F238E27FC236}">
                <a16:creationId xmlns:a16="http://schemas.microsoft.com/office/drawing/2014/main" id="{00000000-0008-0000-0200-000076160000}"/>
              </a:ext>
            </a:extLst>
          </xdr:cNvPr>
          <xdr:cNvSpPr>
            <a:spLocks noChangeArrowheads="1"/>
          </xdr:cNvSpPr>
        </xdr:nvSpPr>
        <xdr:spPr>
          <a:xfrm>
            <a:off x="0" y="928768131"/>
            <a:ext cx="0" cy="16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E2</a:t>
            </a:r>
          </a:p>
        </xdr:txBody>
      </xdr:sp>
      <xdr:sp macro="" textlink="">
        <xdr:nvSpPr>
          <xdr:cNvPr id="5751" name="Rectangle 54">
            <a:extLst>
              <a:ext uri="{FF2B5EF4-FFF2-40B4-BE49-F238E27FC236}">
                <a16:creationId xmlns:a16="http://schemas.microsoft.com/office/drawing/2014/main" id="{00000000-0008-0000-0200-000077160000}"/>
              </a:ext>
            </a:extLst>
          </xdr:cNvPr>
          <xdr:cNvSpPr>
            <a:spLocks noChangeArrowheads="1"/>
          </xdr:cNvSpPr>
        </xdr:nvSpPr>
        <xdr:spPr>
          <a:xfrm>
            <a:off x="0" y="211055799"/>
            <a:ext cx="0" cy="16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F2</a:t>
            </a:r>
          </a:p>
        </xdr:txBody>
      </xdr:sp>
      <xdr:sp macro="" textlink="">
        <xdr:nvSpPr>
          <xdr:cNvPr id="5752" name="Rectangle 55">
            <a:extLst>
              <a:ext uri="{FF2B5EF4-FFF2-40B4-BE49-F238E27FC236}">
                <a16:creationId xmlns:a16="http://schemas.microsoft.com/office/drawing/2014/main" id="{00000000-0008-0000-0200-000078160000}"/>
              </a:ext>
            </a:extLst>
          </xdr:cNvPr>
          <xdr:cNvSpPr>
            <a:spLocks noChangeArrowheads="1"/>
          </xdr:cNvSpPr>
        </xdr:nvSpPr>
        <xdr:spPr>
          <a:xfrm>
            <a:off x="0" y="268369740"/>
            <a:ext cx="0" cy="16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G2</a:t>
            </a:r>
          </a:p>
        </xdr:txBody>
      </xdr:sp>
      <xdr:sp macro="" textlink="">
        <xdr:nvSpPr>
          <xdr:cNvPr id="5753" name="Rectangle 56">
            <a:extLst>
              <a:ext uri="{FF2B5EF4-FFF2-40B4-BE49-F238E27FC236}">
                <a16:creationId xmlns:a16="http://schemas.microsoft.com/office/drawing/2014/main" id="{00000000-0008-0000-0200-000079160000}"/>
              </a:ext>
            </a:extLst>
          </xdr:cNvPr>
          <xdr:cNvSpPr>
            <a:spLocks noChangeArrowheads="1"/>
          </xdr:cNvSpPr>
        </xdr:nvSpPr>
        <xdr:spPr>
          <a:xfrm>
            <a:off x="0" y="2136636556"/>
            <a:ext cx="0" cy="16"/>
          </a:xfrm>
          <a:prstGeom prst="rect">
            <a:avLst/>
          </a:prstGeom>
          <a:solidFill>
            <a:srgbClr val="99CCFF"/>
          </a:solidFill>
          <a:ln w="9525">
            <a:solidFill>
              <a:srgbClr val="000000"/>
            </a:solidFill>
            <a:miter lim="200000"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H2</a:t>
            </a:r>
          </a:p>
        </xdr:txBody>
      </xdr:sp>
      <xdr:sp macro="" textlink="">
        <xdr:nvSpPr>
          <xdr:cNvPr id="5754" name="Freeform 57">
            <a:extLst>
              <a:ext uri="{FF2B5EF4-FFF2-40B4-BE49-F238E27FC236}">
                <a16:creationId xmlns:a16="http://schemas.microsoft.com/office/drawing/2014/main" id="{00000000-0008-0000-0200-00007A160000}"/>
              </a:ext>
            </a:extLst>
          </xdr:cNvPr>
          <xdr:cNvSpPr>
            <a:spLocks noChangeArrowheads="1"/>
          </xdr:cNvSpPr>
        </xdr:nvSpPr>
        <xdr:spPr>
          <a:xfrm>
            <a:off x="206" y="530"/>
            <a:ext cx="16" cy="17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5" name="Freeform 58">
            <a:extLst>
              <a:ext uri="{FF2B5EF4-FFF2-40B4-BE49-F238E27FC236}">
                <a16:creationId xmlns:a16="http://schemas.microsoft.com/office/drawing/2014/main" id="{00000000-0008-0000-0200-00007B160000}"/>
              </a:ext>
            </a:extLst>
          </xdr:cNvPr>
          <xdr:cNvSpPr>
            <a:spLocks noChangeArrowheads="1"/>
          </xdr:cNvSpPr>
        </xdr:nvSpPr>
        <xdr:spPr>
          <a:xfrm>
            <a:off x="206" y="559"/>
            <a:ext cx="16" cy="17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6" name="Freeform 59">
            <a:extLst>
              <a:ext uri="{FF2B5EF4-FFF2-40B4-BE49-F238E27FC236}">
                <a16:creationId xmlns:a16="http://schemas.microsoft.com/office/drawing/2014/main" id="{00000000-0008-0000-0200-00007C160000}"/>
              </a:ext>
            </a:extLst>
          </xdr:cNvPr>
          <xdr:cNvSpPr>
            <a:spLocks noChangeArrowheads="1"/>
          </xdr:cNvSpPr>
        </xdr:nvSpPr>
        <xdr:spPr>
          <a:xfrm>
            <a:off x="189" y="536"/>
            <a:ext cx="14" cy="32"/>
          </a:xfrm>
          <a:custGeom>
            <a:avLst/>
            <a:gdLst>
              <a:gd name="T0" fmla="*/ 11 w 11"/>
              <a:gd name="T1" fmla="*/ 0 h 19"/>
              <a:gd name="T2" fmla="*/ 0 w 11"/>
              <a:gd name="T3" fmla="*/ 0 h 19"/>
              <a:gd name="T4" fmla="*/ 0 w 11"/>
              <a:gd name="T5" fmla="*/ 19 h 19"/>
              <a:gd name="T6" fmla="*/ 11 w 11"/>
              <a:gd name="T7" fmla="*/ 19 h 19"/>
              <a:gd name="T8" fmla="*/ 0 w 11"/>
              <a:gd name="T9" fmla="*/ 0 h 19"/>
              <a:gd name="T10" fmla="*/ 11 w 11"/>
              <a:gd name="T1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1" h="19">
                <a:moveTo>
                  <a:pt x="11" y="0"/>
                </a:moveTo>
                <a:lnTo>
                  <a:pt x="0" y="0"/>
                </a:lnTo>
                <a:lnTo>
                  <a:pt x="0" y="19"/>
                </a:lnTo>
                <a:lnTo>
                  <a:pt x="11" y="19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7" name="Freeform 60">
            <a:extLst>
              <a:ext uri="{FF2B5EF4-FFF2-40B4-BE49-F238E27FC236}">
                <a16:creationId xmlns:a16="http://schemas.microsoft.com/office/drawing/2014/main" id="{00000000-0008-0000-0200-00007D160000}"/>
              </a:ext>
            </a:extLst>
          </xdr:cNvPr>
          <xdr:cNvSpPr>
            <a:spLocks noChangeArrowheads="1"/>
          </xdr:cNvSpPr>
        </xdr:nvSpPr>
        <xdr:spPr>
          <a:xfrm>
            <a:off x="258" y="541"/>
            <a:ext cx="14" cy="28"/>
          </a:xfrm>
          <a:custGeom>
            <a:avLst/>
            <a:gdLst>
              <a:gd name="T0" fmla="*/ 0 w 10"/>
              <a:gd name="T1" fmla="*/ 0 h 32"/>
              <a:gd name="T2" fmla="*/ 10 w 10"/>
              <a:gd name="T3" fmla="*/ 0 h 32"/>
              <a:gd name="T4" fmla="*/ 10 w 10"/>
              <a:gd name="T5" fmla="*/ 32 h 32"/>
              <a:gd name="T6" fmla="*/ 0 w 10"/>
              <a:gd name="T7" fmla="*/ 32 h 32"/>
              <a:gd name="T8" fmla="*/ 0 w 10"/>
              <a:gd name="T9" fmla="*/ 0 h 32"/>
              <a:gd name="T10" fmla="*/ 10 w 10"/>
              <a:gd name="T11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10" h="32">
                <a:moveTo>
                  <a:pt x="0" y="0"/>
                </a:moveTo>
                <a:lnTo>
                  <a:pt x="10" y="0"/>
                </a:lnTo>
                <a:lnTo>
                  <a:pt x="10" y="32"/>
                </a:lnTo>
                <a:lnTo>
                  <a:pt x="0" y="32"/>
                </a:lnTo>
              </a:path>
            </a:pathLst>
          </a:custGeom>
          <a:noFill/>
          <a:ln w="9525">
            <a:solidFill>
              <a:srgbClr val="000000"/>
            </a:solidFill>
            <a:rou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8" name="Rectangle 61">
            <a:extLst>
              <a:ext uri="{FF2B5EF4-FFF2-40B4-BE49-F238E27FC236}">
                <a16:creationId xmlns:a16="http://schemas.microsoft.com/office/drawing/2014/main" id="{00000000-0008-0000-0200-00007E160000}"/>
              </a:ext>
            </a:extLst>
          </xdr:cNvPr>
          <xdr:cNvSpPr>
            <a:spLocks noChangeArrowheads="1"/>
          </xdr:cNvSpPr>
        </xdr:nvSpPr>
        <xdr:spPr>
          <a:xfrm>
            <a:off x="0" y="904359699"/>
            <a:ext cx="0" cy="21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2位ﾄｰﾅﾒﾝﾄ</a:t>
            </a:r>
          </a:p>
        </xdr:txBody>
      </xdr:sp>
      <xdr:sp macro="" textlink="">
        <xdr:nvSpPr>
          <xdr:cNvPr id="5759" name="Text Box 62">
            <a:extLst>
              <a:ext uri="{FF2B5EF4-FFF2-40B4-BE49-F238E27FC236}">
                <a16:creationId xmlns:a16="http://schemas.microsoft.com/office/drawing/2014/main" id="{00000000-0008-0000-0200-00007F160000}"/>
              </a:ext>
            </a:extLst>
          </xdr:cNvPr>
          <xdr:cNvSpPr txBox="1">
            <a:spLocks noChangeArrowheads="1"/>
          </xdr:cNvSpPr>
        </xdr:nvSpPr>
        <xdr:spPr>
          <a:xfrm>
            <a:off x="0" y="-1577247588"/>
            <a:ext cx="0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⑦</a:t>
            </a:r>
          </a:p>
        </xdr:txBody>
      </xdr:sp>
      <xdr:sp macro="" textlink="">
        <xdr:nvSpPr>
          <xdr:cNvPr id="5760" name="Text Box 63">
            <a:extLst>
              <a:ext uri="{FF2B5EF4-FFF2-40B4-BE49-F238E27FC236}">
                <a16:creationId xmlns:a16="http://schemas.microsoft.com/office/drawing/2014/main" id="{00000000-0008-0000-0200-000080160000}"/>
              </a:ext>
            </a:extLst>
          </xdr:cNvPr>
          <xdr:cNvSpPr txBox="1">
            <a:spLocks noChangeArrowheads="1"/>
          </xdr:cNvSpPr>
        </xdr:nvSpPr>
        <xdr:spPr>
          <a:xfrm>
            <a:off x="0" y="1278029630"/>
            <a:ext cx="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⑧</a:t>
            </a:r>
          </a:p>
        </xdr:txBody>
      </xdr:sp>
      <xdr:sp macro="" textlink="">
        <xdr:nvSpPr>
          <xdr:cNvPr id="5761" name="Text Box 64">
            <a:extLst>
              <a:ext uri="{FF2B5EF4-FFF2-40B4-BE49-F238E27FC236}">
                <a16:creationId xmlns:a16="http://schemas.microsoft.com/office/drawing/2014/main" id="{00000000-0008-0000-0200-000081160000}"/>
              </a:ext>
            </a:extLst>
          </xdr:cNvPr>
          <xdr:cNvSpPr txBox="1">
            <a:spLocks noChangeArrowheads="1"/>
          </xdr:cNvSpPr>
        </xdr:nvSpPr>
        <xdr:spPr>
          <a:xfrm>
            <a:off x="0" y="-620440640"/>
            <a:ext cx="0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⑮</a:t>
            </a:r>
          </a:p>
        </xdr:txBody>
      </xdr:sp>
      <xdr:sp macro="" textlink="">
        <xdr:nvSpPr>
          <xdr:cNvPr id="5762" name="Text Box 65">
            <a:extLst>
              <a:ext uri="{FF2B5EF4-FFF2-40B4-BE49-F238E27FC236}">
                <a16:creationId xmlns:a16="http://schemas.microsoft.com/office/drawing/2014/main" id="{00000000-0008-0000-0200-000082160000}"/>
              </a:ext>
            </a:extLst>
          </xdr:cNvPr>
          <xdr:cNvSpPr txBox="1">
            <a:spLocks noChangeArrowheads="1"/>
          </xdr:cNvSpPr>
        </xdr:nvSpPr>
        <xdr:spPr>
          <a:xfrm>
            <a:off x="0" y="-620440640"/>
            <a:ext cx="0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</a:rPr>
              <a:t>⑯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9525</xdr:rowOff>
    </xdr:from>
    <xdr:to>
      <xdr:col>13</xdr:col>
      <xdr:colOff>200025</xdr:colOff>
      <xdr:row>6</xdr:row>
      <xdr:rowOff>219075</xdr:rowOff>
    </xdr:to>
    <xdr:sp macro="" textlink="">
      <xdr:nvSpPr>
        <xdr:cNvPr id="4632" name="Line 5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>
          <a:spLocks noChangeShapeType="1"/>
        </xdr:cNvSpPr>
      </xdr:nvSpPr>
      <xdr:spPr>
        <a:xfrm>
          <a:off x="1724025" y="13239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10</xdr:row>
      <xdr:rowOff>9525</xdr:rowOff>
    </xdr:from>
    <xdr:to>
      <xdr:col>13</xdr:col>
      <xdr:colOff>200025</xdr:colOff>
      <xdr:row>13</xdr:row>
      <xdr:rowOff>219075</xdr:rowOff>
    </xdr:to>
    <xdr:sp macro="" textlink="">
      <xdr:nvSpPr>
        <xdr:cNvPr id="4633" name="Line 6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>
          <a:spLocks noChangeShapeType="1"/>
        </xdr:cNvSpPr>
      </xdr:nvSpPr>
      <xdr:spPr>
        <a:xfrm>
          <a:off x="1724025" y="37433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17</xdr:row>
      <xdr:rowOff>9525</xdr:rowOff>
    </xdr:from>
    <xdr:to>
      <xdr:col>13</xdr:col>
      <xdr:colOff>200025</xdr:colOff>
      <xdr:row>20</xdr:row>
      <xdr:rowOff>219075</xdr:rowOff>
    </xdr:to>
    <xdr:sp macro="" textlink="">
      <xdr:nvSpPr>
        <xdr:cNvPr id="4634" name="Line 7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>
          <a:spLocks noChangeShapeType="1"/>
        </xdr:cNvSpPr>
      </xdr:nvSpPr>
      <xdr:spPr>
        <a:xfrm>
          <a:off x="1724025" y="61626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35" name="Line 8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>
          <a:spLocks noChangeShapeType="1"/>
        </xdr:cNvSpPr>
      </xdr:nvSpPr>
      <xdr:spPr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3</xdr:row>
      <xdr:rowOff>9525</xdr:rowOff>
    </xdr:from>
    <xdr:to>
      <xdr:col>13</xdr:col>
      <xdr:colOff>200025</xdr:colOff>
      <xdr:row>6</xdr:row>
      <xdr:rowOff>219075</xdr:rowOff>
    </xdr:to>
    <xdr:sp macro="" textlink="">
      <xdr:nvSpPr>
        <xdr:cNvPr id="4636" name="Line 9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>
          <a:spLocks noChangeShapeType="1"/>
        </xdr:cNvSpPr>
      </xdr:nvSpPr>
      <xdr:spPr>
        <a:xfrm>
          <a:off x="1724025" y="13239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10</xdr:row>
      <xdr:rowOff>9525</xdr:rowOff>
    </xdr:from>
    <xdr:to>
      <xdr:col>13</xdr:col>
      <xdr:colOff>200025</xdr:colOff>
      <xdr:row>13</xdr:row>
      <xdr:rowOff>219075</xdr:rowOff>
    </xdr:to>
    <xdr:sp macro="" textlink="">
      <xdr:nvSpPr>
        <xdr:cNvPr id="4637" name="Line 10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>
          <a:spLocks noChangeShapeType="1"/>
        </xdr:cNvSpPr>
      </xdr:nvSpPr>
      <xdr:spPr>
        <a:xfrm>
          <a:off x="1724025" y="37433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17</xdr:row>
      <xdr:rowOff>9525</xdr:rowOff>
    </xdr:from>
    <xdr:to>
      <xdr:col>13</xdr:col>
      <xdr:colOff>200025</xdr:colOff>
      <xdr:row>20</xdr:row>
      <xdr:rowOff>219075</xdr:rowOff>
    </xdr:to>
    <xdr:sp macro="" textlink="">
      <xdr:nvSpPr>
        <xdr:cNvPr id="4638" name="Line 1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>
          <a:spLocks noChangeShapeType="1"/>
        </xdr:cNvSpPr>
      </xdr:nvSpPr>
      <xdr:spPr>
        <a:xfrm>
          <a:off x="1724025" y="61626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39" name="Line 12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>
          <a:spLocks noChangeShapeType="1"/>
        </xdr:cNvSpPr>
      </xdr:nvSpPr>
      <xdr:spPr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40" name="Line 13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>
          <a:spLocks noChangeShapeType="1"/>
        </xdr:cNvSpPr>
      </xdr:nvSpPr>
      <xdr:spPr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8203" name="Freeform 1">
          <a:extLst>
            <a:ext uri="{FF2B5EF4-FFF2-40B4-BE49-F238E27FC236}">
              <a16:creationId xmlns:a16="http://schemas.microsoft.com/office/drawing/2014/main" id="{00000000-0008-0000-0500-00000B200000}"/>
            </a:ext>
          </a:extLst>
        </xdr:cNvPr>
        <xdr:cNvSpPr>
          <a:spLocks noChangeArrowheads="1"/>
        </xdr:cNvSpPr>
      </xdr:nvSpPr>
      <xdr:spPr>
        <a:xfrm flipV="1">
          <a:off x="1371600" y="5808345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8202" name="Freeform 2">
          <a:extLst>
            <a:ext uri="{FF2B5EF4-FFF2-40B4-BE49-F238E27FC236}">
              <a16:creationId xmlns:a16="http://schemas.microsoft.com/office/drawing/2014/main" id="{00000000-0008-0000-0500-00000A200000}"/>
            </a:ext>
          </a:extLst>
        </xdr:cNvPr>
        <xdr:cNvSpPr>
          <a:spLocks noChangeArrowheads="1"/>
        </xdr:cNvSpPr>
      </xdr:nvSpPr>
      <xdr:spPr>
        <a:xfrm flipV="1">
          <a:off x="4953000" y="5808345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8201" name="Freeform 3">
          <a:extLst>
            <a:ext uri="{FF2B5EF4-FFF2-40B4-BE49-F238E27FC236}">
              <a16:creationId xmlns:a16="http://schemas.microsoft.com/office/drawing/2014/main" id="{00000000-0008-0000-0500-000009200000}"/>
            </a:ext>
          </a:extLst>
        </xdr:cNvPr>
        <xdr:cNvSpPr>
          <a:spLocks noChangeArrowheads="1"/>
        </xdr:cNvSpPr>
      </xdr:nvSpPr>
      <xdr:spPr>
        <a:xfrm flipV="1">
          <a:off x="3133725" y="1438275"/>
          <a:ext cx="1771650" cy="29083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8200" name="Freeform 4">
          <a:extLst>
            <a:ext uri="{FF2B5EF4-FFF2-40B4-BE49-F238E27FC236}">
              <a16:creationId xmlns:a16="http://schemas.microsoft.com/office/drawing/2014/main" id="{00000000-0008-0000-0500-000008200000}"/>
            </a:ext>
          </a:extLst>
        </xdr:cNvPr>
        <xdr:cNvSpPr>
          <a:spLocks noChangeArrowheads="1"/>
        </xdr:cNvSpPr>
      </xdr:nvSpPr>
      <xdr:spPr>
        <a:xfrm>
          <a:off x="2266950" y="1219200"/>
          <a:ext cx="3552825" cy="81724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8199" name="Freeform 5">
          <a:extLst>
            <a:ext uri="{FF2B5EF4-FFF2-40B4-BE49-F238E27FC236}">
              <a16:creationId xmlns:a16="http://schemas.microsoft.com/office/drawing/2014/main" id="{00000000-0008-0000-0500-000007200000}"/>
            </a:ext>
          </a:extLst>
        </xdr:cNvPr>
        <xdr:cNvSpPr>
          <a:spLocks noChangeArrowheads="1"/>
        </xdr:cNvSpPr>
      </xdr:nvSpPr>
      <xdr:spPr>
        <a:xfrm>
          <a:off x="89535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8198" name="Freeform 6">
          <a:extLst>
            <a:ext uri="{FF2B5EF4-FFF2-40B4-BE49-F238E27FC236}">
              <a16:creationId xmlns:a16="http://schemas.microsoft.com/office/drawing/2014/main" id="{00000000-0008-0000-0500-000006200000}"/>
            </a:ext>
          </a:extLst>
        </xdr:cNvPr>
        <xdr:cNvSpPr>
          <a:spLocks noChangeArrowheads="1"/>
        </xdr:cNvSpPr>
      </xdr:nvSpPr>
      <xdr:spPr>
        <a:xfrm>
          <a:off x="270510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8197" name="Freeform 7">
          <a:extLst>
            <a:ext uri="{FF2B5EF4-FFF2-40B4-BE49-F238E27FC236}">
              <a16:creationId xmlns:a16="http://schemas.microsoft.com/office/drawing/2014/main" id="{00000000-0008-0000-0500-000005200000}"/>
            </a:ext>
          </a:extLst>
        </xdr:cNvPr>
        <xdr:cNvSpPr>
          <a:spLocks noChangeArrowheads="1"/>
        </xdr:cNvSpPr>
      </xdr:nvSpPr>
      <xdr:spPr>
        <a:xfrm>
          <a:off x="4476750" y="2712720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8196" name="Freeform 8">
          <a:extLst>
            <a:ext uri="{FF2B5EF4-FFF2-40B4-BE49-F238E27FC236}">
              <a16:creationId xmlns:a16="http://schemas.microsoft.com/office/drawing/2014/main" id="{00000000-0008-0000-0500-000004200000}"/>
            </a:ext>
          </a:extLst>
        </xdr:cNvPr>
        <xdr:cNvSpPr>
          <a:spLocks noChangeArrowheads="1"/>
        </xdr:cNvSpPr>
      </xdr:nvSpPr>
      <xdr:spPr>
        <a:xfrm>
          <a:off x="6238875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8195" name="Freeform 9">
          <a:extLst>
            <a:ext uri="{FF2B5EF4-FFF2-40B4-BE49-F238E27FC236}">
              <a16:creationId xmlns:a16="http://schemas.microsoft.com/office/drawing/2014/main" id="{00000000-0008-0000-0500-000003200000}"/>
            </a:ext>
          </a:extLst>
        </xdr:cNvPr>
        <xdr:cNvSpPr>
          <a:spLocks noChangeArrowheads="1"/>
        </xdr:cNvSpPr>
      </xdr:nvSpPr>
      <xdr:spPr>
        <a:xfrm>
          <a:off x="4943475" y="2026920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8194" name="Freeform 10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SpPr>
          <a:spLocks noChangeArrowheads="1"/>
        </xdr:cNvSpPr>
      </xdr:nvSpPr>
      <xdr:spPr>
        <a:xfrm>
          <a:off x="1371600" y="2026920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323850</xdr:colOff>
      <xdr:row>4</xdr:row>
      <xdr:rowOff>38100</xdr:rowOff>
    </xdr:from>
    <xdr:to>
      <xdr:col>13</xdr:col>
      <xdr:colOff>161925</xdr:colOff>
      <xdr:row>4</xdr:row>
      <xdr:rowOff>371475</xdr:rowOff>
    </xdr:to>
    <xdr:sp macro="" textlink="">
      <xdr:nvSpPr>
        <xdr:cNvPr id="8193" name="正方形/長方形 1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SpPr>
          <a:spLocks noChangeArrowheads="1"/>
        </xdr:cNvSpPr>
      </xdr:nvSpPr>
      <xdr:spPr>
        <a:xfrm>
          <a:off x="3228975" y="685800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11275" name="Freeform 1">
          <a:extLst>
            <a:ext uri="{FF2B5EF4-FFF2-40B4-BE49-F238E27FC236}">
              <a16:creationId xmlns:a16="http://schemas.microsoft.com/office/drawing/2014/main" id="{00000000-0008-0000-0800-00000B2C0000}"/>
            </a:ext>
          </a:extLst>
        </xdr:cNvPr>
        <xdr:cNvSpPr>
          <a:spLocks noChangeArrowheads="1"/>
        </xdr:cNvSpPr>
      </xdr:nvSpPr>
      <xdr:spPr>
        <a:xfrm flipV="1">
          <a:off x="1371600" y="5808345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11274" name="Freeform 2">
          <a:extLst>
            <a:ext uri="{FF2B5EF4-FFF2-40B4-BE49-F238E27FC236}">
              <a16:creationId xmlns:a16="http://schemas.microsoft.com/office/drawing/2014/main" id="{00000000-0008-0000-0800-00000A2C0000}"/>
            </a:ext>
          </a:extLst>
        </xdr:cNvPr>
        <xdr:cNvSpPr>
          <a:spLocks noChangeArrowheads="1"/>
        </xdr:cNvSpPr>
      </xdr:nvSpPr>
      <xdr:spPr>
        <a:xfrm flipV="1">
          <a:off x="4953000" y="5808345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11273" name="Freeform 3">
          <a:extLst>
            <a:ext uri="{FF2B5EF4-FFF2-40B4-BE49-F238E27FC236}">
              <a16:creationId xmlns:a16="http://schemas.microsoft.com/office/drawing/2014/main" id="{00000000-0008-0000-0800-0000092C0000}"/>
            </a:ext>
          </a:extLst>
        </xdr:cNvPr>
        <xdr:cNvSpPr>
          <a:spLocks noChangeArrowheads="1"/>
        </xdr:cNvSpPr>
      </xdr:nvSpPr>
      <xdr:spPr>
        <a:xfrm flipV="1">
          <a:off x="3133725" y="1438275"/>
          <a:ext cx="1771650" cy="29083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11272" name="Freeform 4">
          <a:extLst>
            <a:ext uri="{FF2B5EF4-FFF2-40B4-BE49-F238E27FC236}">
              <a16:creationId xmlns:a16="http://schemas.microsoft.com/office/drawing/2014/main" id="{00000000-0008-0000-0800-0000082C0000}"/>
            </a:ext>
          </a:extLst>
        </xdr:cNvPr>
        <xdr:cNvSpPr>
          <a:spLocks noChangeArrowheads="1"/>
        </xdr:cNvSpPr>
      </xdr:nvSpPr>
      <xdr:spPr>
        <a:xfrm>
          <a:off x="2266950" y="1219200"/>
          <a:ext cx="3552825" cy="81724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11271" name="Freeform 5">
          <a:extLst>
            <a:ext uri="{FF2B5EF4-FFF2-40B4-BE49-F238E27FC236}">
              <a16:creationId xmlns:a16="http://schemas.microsoft.com/office/drawing/2014/main" id="{00000000-0008-0000-0800-0000072C0000}"/>
            </a:ext>
          </a:extLst>
        </xdr:cNvPr>
        <xdr:cNvSpPr>
          <a:spLocks noChangeArrowheads="1"/>
        </xdr:cNvSpPr>
      </xdr:nvSpPr>
      <xdr:spPr>
        <a:xfrm>
          <a:off x="89535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11270" name="Freeform 6">
          <a:extLst>
            <a:ext uri="{FF2B5EF4-FFF2-40B4-BE49-F238E27FC236}">
              <a16:creationId xmlns:a16="http://schemas.microsoft.com/office/drawing/2014/main" id="{00000000-0008-0000-0800-0000062C0000}"/>
            </a:ext>
          </a:extLst>
        </xdr:cNvPr>
        <xdr:cNvSpPr>
          <a:spLocks noChangeArrowheads="1"/>
        </xdr:cNvSpPr>
      </xdr:nvSpPr>
      <xdr:spPr>
        <a:xfrm>
          <a:off x="270510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11269" name="Freeform 7">
          <a:extLst>
            <a:ext uri="{FF2B5EF4-FFF2-40B4-BE49-F238E27FC236}">
              <a16:creationId xmlns:a16="http://schemas.microsoft.com/office/drawing/2014/main" id="{00000000-0008-0000-0800-0000052C0000}"/>
            </a:ext>
          </a:extLst>
        </xdr:cNvPr>
        <xdr:cNvSpPr>
          <a:spLocks noChangeArrowheads="1"/>
        </xdr:cNvSpPr>
      </xdr:nvSpPr>
      <xdr:spPr>
        <a:xfrm>
          <a:off x="4476750" y="2712720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11268" name="Freeform 8">
          <a:extLst>
            <a:ext uri="{FF2B5EF4-FFF2-40B4-BE49-F238E27FC236}">
              <a16:creationId xmlns:a16="http://schemas.microsoft.com/office/drawing/2014/main" id="{00000000-0008-0000-0800-0000042C0000}"/>
            </a:ext>
          </a:extLst>
        </xdr:cNvPr>
        <xdr:cNvSpPr>
          <a:spLocks noChangeArrowheads="1"/>
        </xdr:cNvSpPr>
      </xdr:nvSpPr>
      <xdr:spPr>
        <a:xfrm>
          <a:off x="6238875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11267" name="Freeform 9">
          <a:extLst>
            <a:ext uri="{FF2B5EF4-FFF2-40B4-BE49-F238E27FC236}">
              <a16:creationId xmlns:a16="http://schemas.microsoft.com/office/drawing/2014/main" id="{00000000-0008-0000-0800-0000032C0000}"/>
            </a:ext>
          </a:extLst>
        </xdr:cNvPr>
        <xdr:cNvSpPr>
          <a:spLocks noChangeArrowheads="1"/>
        </xdr:cNvSpPr>
      </xdr:nvSpPr>
      <xdr:spPr>
        <a:xfrm>
          <a:off x="4943475" y="2026920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11266" name="Freeform 10">
          <a:extLst>
            <a:ext uri="{FF2B5EF4-FFF2-40B4-BE49-F238E27FC236}">
              <a16:creationId xmlns:a16="http://schemas.microsoft.com/office/drawing/2014/main" id="{00000000-0008-0000-0800-0000022C0000}"/>
            </a:ext>
          </a:extLst>
        </xdr:cNvPr>
        <xdr:cNvSpPr>
          <a:spLocks noChangeArrowheads="1"/>
        </xdr:cNvSpPr>
      </xdr:nvSpPr>
      <xdr:spPr>
        <a:xfrm>
          <a:off x="1371600" y="2026920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333375</xdr:colOff>
      <xdr:row>4</xdr:row>
      <xdr:rowOff>57150</xdr:rowOff>
    </xdr:from>
    <xdr:to>
      <xdr:col>13</xdr:col>
      <xdr:colOff>171450</xdr:colOff>
      <xdr:row>4</xdr:row>
      <xdr:rowOff>390525</xdr:rowOff>
    </xdr:to>
    <xdr:sp macro="" textlink="">
      <xdr:nvSpPr>
        <xdr:cNvPr id="11265" name="正方形/長方形 11">
          <a:extLst>
            <a:ext uri="{FF2B5EF4-FFF2-40B4-BE49-F238E27FC236}">
              <a16:creationId xmlns:a16="http://schemas.microsoft.com/office/drawing/2014/main" id="{00000000-0008-0000-0800-0000012C0000}"/>
            </a:ext>
          </a:extLst>
        </xdr:cNvPr>
        <xdr:cNvSpPr>
          <a:spLocks noChangeArrowheads="1"/>
        </xdr:cNvSpPr>
      </xdr:nvSpPr>
      <xdr:spPr>
        <a:xfrm>
          <a:off x="3238500" y="695325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600" b="1" cap="none" spc="0">
              <a:ln w="22225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</a:rPr>
            <a:t>バディ江東ＳＣ</a:t>
          </a:r>
        </a:p>
      </xdr:txBody>
    </xdr:sp>
    <xdr:clientData/>
  </xdr:twoCellAnchor>
  <xdr:twoCellAnchor>
    <xdr:from>
      <xdr:col>17</xdr:col>
      <xdr:colOff>161925</xdr:colOff>
      <xdr:row>11</xdr:row>
      <xdr:rowOff>76200</xdr:rowOff>
    </xdr:from>
    <xdr:to>
      <xdr:col>17</xdr:col>
      <xdr:colOff>161925</xdr:colOff>
      <xdr:row>14</xdr:row>
      <xdr:rowOff>0</xdr:rowOff>
    </xdr:to>
    <xdr:cxnSp macro="">
      <xdr:nvCxnSpPr>
        <xdr:cNvPr id="3" name="直線コネクタ 2"/>
        <xdr:cNvCxnSpPr/>
      </xdr:nvCxnSpPr>
      <xdr:spPr>
        <a:xfrm>
          <a:off x="6181725" y="26098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11</xdr:row>
      <xdr:rowOff>285750</xdr:rowOff>
    </xdr:from>
    <xdr:to>
      <xdr:col>19</xdr:col>
      <xdr:colOff>266700</xdr:colOff>
      <xdr:row>13</xdr:row>
      <xdr:rowOff>238125</xdr:rowOff>
    </xdr:to>
    <xdr:cxnSp macro="">
      <xdr:nvCxnSpPr>
        <xdr:cNvPr id="19" name="直線コネクタ 18"/>
        <xdr:cNvCxnSpPr/>
      </xdr:nvCxnSpPr>
      <xdr:spPr>
        <a:xfrm>
          <a:off x="7143750" y="2819400"/>
          <a:ext cx="0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4</xdr:row>
      <xdr:rowOff>542925</xdr:rowOff>
    </xdr:from>
    <xdr:to>
      <xdr:col>16</xdr:col>
      <xdr:colOff>285750</xdr:colOff>
      <xdr:row>7</xdr:row>
      <xdr:rowOff>66675</xdr:rowOff>
    </xdr:to>
    <xdr:cxnSp macro="">
      <xdr:nvCxnSpPr>
        <xdr:cNvPr id="21" name="直線コネクタ 20"/>
        <xdr:cNvCxnSpPr/>
      </xdr:nvCxnSpPr>
      <xdr:spPr>
        <a:xfrm>
          <a:off x="5876925" y="1181100"/>
          <a:ext cx="0" cy="7715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276225</xdr:colOff>
      <xdr:row>7</xdr:row>
      <xdr:rowOff>28575</xdr:rowOff>
    </xdr:from>
    <xdr:to>
      <xdr:col>18</xdr:col>
      <xdr:colOff>276225</xdr:colOff>
      <xdr:row>11</xdr:row>
      <xdr:rowOff>66675</xdr:rowOff>
    </xdr:to>
    <xdr:cxnSp macro="">
      <xdr:nvCxnSpPr>
        <xdr:cNvPr id="24" name="直線コネクタ 23"/>
        <xdr:cNvCxnSpPr/>
      </xdr:nvCxnSpPr>
      <xdr:spPr>
        <a:xfrm>
          <a:off x="6724650" y="1914525"/>
          <a:ext cx="0" cy="68580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11</xdr:row>
      <xdr:rowOff>57150</xdr:rowOff>
    </xdr:from>
    <xdr:to>
      <xdr:col>15</xdr:col>
      <xdr:colOff>266700</xdr:colOff>
      <xdr:row>13</xdr:row>
      <xdr:rowOff>247650</xdr:rowOff>
    </xdr:to>
    <xdr:cxnSp macro="">
      <xdr:nvCxnSpPr>
        <xdr:cNvPr id="27" name="直線コネクタ 26"/>
        <xdr:cNvCxnSpPr/>
      </xdr:nvCxnSpPr>
      <xdr:spPr>
        <a:xfrm>
          <a:off x="5429250" y="25908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7</xdr:row>
      <xdr:rowOff>47625</xdr:rowOff>
    </xdr:from>
    <xdr:to>
      <xdr:col>14</xdr:col>
      <xdr:colOff>95250</xdr:colOff>
      <xdr:row>11</xdr:row>
      <xdr:rowOff>95250</xdr:rowOff>
    </xdr:to>
    <xdr:cxnSp macro="">
      <xdr:nvCxnSpPr>
        <xdr:cNvPr id="28" name="直線コネクタ 27"/>
        <xdr:cNvCxnSpPr/>
      </xdr:nvCxnSpPr>
      <xdr:spPr>
        <a:xfrm>
          <a:off x="5019675" y="1933575"/>
          <a:ext cx="0" cy="6953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11</xdr:row>
      <xdr:rowOff>57150</xdr:rowOff>
    </xdr:from>
    <xdr:to>
      <xdr:col>9</xdr:col>
      <xdr:colOff>247650</xdr:colOff>
      <xdr:row>13</xdr:row>
      <xdr:rowOff>247650</xdr:rowOff>
    </xdr:to>
    <xdr:cxnSp macro="">
      <xdr:nvCxnSpPr>
        <xdr:cNvPr id="29" name="直線コネクタ 28"/>
        <xdr:cNvCxnSpPr/>
      </xdr:nvCxnSpPr>
      <xdr:spPr>
        <a:xfrm>
          <a:off x="3619500" y="25908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11</xdr:row>
      <xdr:rowOff>76200</xdr:rowOff>
    </xdr:from>
    <xdr:to>
      <xdr:col>5</xdr:col>
      <xdr:colOff>266700</xdr:colOff>
      <xdr:row>13</xdr:row>
      <xdr:rowOff>257175</xdr:rowOff>
    </xdr:to>
    <xdr:cxnSp macro="">
      <xdr:nvCxnSpPr>
        <xdr:cNvPr id="30" name="直線コネクタ 29"/>
        <xdr:cNvCxnSpPr/>
      </xdr:nvCxnSpPr>
      <xdr:spPr>
        <a:xfrm>
          <a:off x="1819275" y="2609850"/>
          <a:ext cx="0" cy="742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7</xdr:row>
      <xdr:rowOff>38100</xdr:rowOff>
    </xdr:from>
    <xdr:to>
      <xdr:col>8</xdr:col>
      <xdr:colOff>276225</xdr:colOff>
      <xdr:row>11</xdr:row>
      <xdr:rowOff>66675</xdr:rowOff>
    </xdr:to>
    <xdr:cxnSp macro="">
      <xdr:nvCxnSpPr>
        <xdr:cNvPr id="31" name="直線コネクタ 30"/>
        <xdr:cNvCxnSpPr/>
      </xdr:nvCxnSpPr>
      <xdr:spPr>
        <a:xfrm>
          <a:off x="3181350" y="1924050"/>
          <a:ext cx="0" cy="6762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7</xdr:row>
      <xdr:rowOff>38100</xdr:rowOff>
    </xdr:from>
    <xdr:to>
      <xdr:col>4</xdr:col>
      <xdr:colOff>142875</xdr:colOff>
      <xdr:row>11</xdr:row>
      <xdr:rowOff>76200</xdr:rowOff>
    </xdr:to>
    <xdr:cxnSp macro="">
      <xdr:nvCxnSpPr>
        <xdr:cNvPr id="32" name="直線コネクタ 31"/>
        <xdr:cNvCxnSpPr/>
      </xdr:nvCxnSpPr>
      <xdr:spPr>
        <a:xfrm>
          <a:off x="1266825" y="1924050"/>
          <a:ext cx="0" cy="68580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197576</xdr:colOff>
      <xdr:row>4</xdr:row>
      <xdr:rowOff>485775</xdr:rowOff>
    </xdr:from>
    <xdr:to>
      <xdr:col>6</xdr:col>
      <xdr:colOff>209550</xdr:colOff>
      <xdr:row>7</xdr:row>
      <xdr:rowOff>76200</xdr:rowOff>
    </xdr:to>
    <xdr:cxnSp macro="">
      <xdr:nvCxnSpPr>
        <xdr:cNvPr id="33" name="直線コネクタ 32"/>
        <xdr:cNvCxnSpPr/>
      </xdr:nvCxnSpPr>
      <xdr:spPr>
        <a:xfrm>
          <a:off x="2178776" y="1123950"/>
          <a:ext cx="11974" cy="83820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11</xdr:row>
      <xdr:rowOff>76200</xdr:rowOff>
    </xdr:from>
    <xdr:to>
      <xdr:col>5</xdr:col>
      <xdr:colOff>295275</xdr:colOff>
      <xdr:row>11</xdr:row>
      <xdr:rowOff>76200</xdr:rowOff>
    </xdr:to>
    <xdr:cxnSp macro="">
      <xdr:nvCxnSpPr>
        <xdr:cNvPr id="13" name="直線コネクタ 12"/>
        <xdr:cNvCxnSpPr/>
      </xdr:nvCxnSpPr>
      <xdr:spPr>
        <a:xfrm>
          <a:off x="1247775" y="2609850"/>
          <a:ext cx="6000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7</xdr:row>
      <xdr:rowOff>57150</xdr:rowOff>
    </xdr:from>
    <xdr:to>
      <xdr:col>6</xdr:col>
      <xdr:colOff>190500</xdr:colOff>
      <xdr:row>7</xdr:row>
      <xdr:rowOff>57150</xdr:rowOff>
    </xdr:to>
    <xdr:cxnSp macro="">
      <xdr:nvCxnSpPr>
        <xdr:cNvPr id="36" name="直線コネクタ 35"/>
        <xdr:cNvCxnSpPr/>
      </xdr:nvCxnSpPr>
      <xdr:spPr>
        <a:xfrm>
          <a:off x="1266825" y="1943100"/>
          <a:ext cx="9048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11</xdr:row>
      <xdr:rowOff>76200</xdr:rowOff>
    </xdr:from>
    <xdr:to>
      <xdr:col>15</xdr:col>
      <xdr:colOff>276225</xdr:colOff>
      <xdr:row>11</xdr:row>
      <xdr:rowOff>76200</xdr:rowOff>
    </xdr:to>
    <xdr:cxnSp macro="">
      <xdr:nvCxnSpPr>
        <xdr:cNvPr id="38" name="直線コネクタ 37"/>
        <xdr:cNvCxnSpPr/>
      </xdr:nvCxnSpPr>
      <xdr:spPr>
        <a:xfrm>
          <a:off x="5000625" y="2609850"/>
          <a:ext cx="4381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11</xdr:row>
      <xdr:rowOff>95250</xdr:rowOff>
    </xdr:from>
    <xdr:to>
      <xdr:col>18</xdr:col>
      <xdr:colOff>295275</xdr:colOff>
      <xdr:row>11</xdr:row>
      <xdr:rowOff>95250</xdr:rowOff>
    </xdr:to>
    <xdr:cxnSp macro="">
      <xdr:nvCxnSpPr>
        <xdr:cNvPr id="43" name="直線コネクタ 42"/>
        <xdr:cNvCxnSpPr/>
      </xdr:nvCxnSpPr>
      <xdr:spPr>
        <a:xfrm>
          <a:off x="6172200" y="2628900"/>
          <a:ext cx="571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11</xdr:row>
      <xdr:rowOff>76200</xdr:rowOff>
    </xdr:from>
    <xdr:to>
      <xdr:col>9</xdr:col>
      <xdr:colOff>238125</xdr:colOff>
      <xdr:row>11</xdr:row>
      <xdr:rowOff>76200</xdr:rowOff>
    </xdr:to>
    <xdr:cxnSp macro="">
      <xdr:nvCxnSpPr>
        <xdr:cNvPr id="44" name="直線コネクタ 43"/>
        <xdr:cNvCxnSpPr/>
      </xdr:nvCxnSpPr>
      <xdr:spPr>
        <a:xfrm>
          <a:off x="3162300" y="2609850"/>
          <a:ext cx="4476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7</xdr:row>
      <xdr:rowOff>47625</xdr:rowOff>
    </xdr:from>
    <xdr:to>
      <xdr:col>18</xdr:col>
      <xdr:colOff>285750</xdr:colOff>
      <xdr:row>7</xdr:row>
      <xdr:rowOff>47625</xdr:rowOff>
    </xdr:to>
    <xdr:cxnSp macro="">
      <xdr:nvCxnSpPr>
        <xdr:cNvPr id="45" name="直線コネクタ 44"/>
        <xdr:cNvCxnSpPr/>
      </xdr:nvCxnSpPr>
      <xdr:spPr>
        <a:xfrm>
          <a:off x="5857875" y="1933575"/>
          <a:ext cx="8763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4</xdr:row>
      <xdr:rowOff>495300</xdr:rowOff>
    </xdr:from>
    <xdr:to>
      <xdr:col>10</xdr:col>
      <xdr:colOff>247650</xdr:colOff>
      <xdr:row>4</xdr:row>
      <xdr:rowOff>495300</xdr:rowOff>
    </xdr:to>
    <xdr:cxnSp macro="">
      <xdr:nvCxnSpPr>
        <xdr:cNvPr id="55" name="直線コネクタ 54"/>
        <xdr:cNvCxnSpPr/>
      </xdr:nvCxnSpPr>
      <xdr:spPr>
        <a:xfrm>
          <a:off x="2181225" y="1133475"/>
          <a:ext cx="18669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17</xdr:row>
      <xdr:rowOff>95250</xdr:rowOff>
    </xdr:from>
    <xdr:to>
      <xdr:col>4</xdr:col>
      <xdr:colOff>180975</xdr:colOff>
      <xdr:row>18</xdr:row>
      <xdr:rowOff>257175</xdr:rowOff>
    </xdr:to>
    <xdr:cxnSp macro="">
      <xdr:nvCxnSpPr>
        <xdr:cNvPr id="63" name="直線コネクタ 62"/>
        <xdr:cNvCxnSpPr/>
      </xdr:nvCxnSpPr>
      <xdr:spPr>
        <a:xfrm>
          <a:off x="1304925" y="5762625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17</xdr:row>
      <xdr:rowOff>95250</xdr:rowOff>
    </xdr:from>
    <xdr:to>
      <xdr:col>8</xdr:col>
      <xdr:colOff>295275</xdr:colOff>
      <xdr:row>18</xdr:row>
      <xdr:rowOff>257175</xdr:rowOff>
    </xdr:to>
    <xdr:cxnSp macro="">
      <xdr:nvCxnSpPr>
        <xdr:cNvPr id="66" name="直線コネクタ 65"/>
        <xdr:cNvCxnSpPr/>
      </xdr:nvCxnSpPr>
      <xdr:spPr>
        <a:xfrm>
          <a:off x="3200400" y="5762625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17</xdr:row>
      <xdr:rowOff>104775</xdr:rowOff>
    </xdr:from>
    <xdr:to>
      <xdr:col>13</xdr:col>
      <xdr:colOff>190500</xdr:colOff>
      <xdr:row>18</xdr:row>
      <xdr:rowOff>266700</xdr:rowOff>
    </xdr:to>
    <xdr:cxnSp macro="">
      <xdr:nvCxnSpPr>
        <xdr:cNvPr id="67" name="直線コネクタ 66"/>
        <xdr:cNvCxnSpPr/>
      </xdr:nvCxnSpPr>
      <xdr:spPr>
        <a:xfrm>
          <a:off x="4876800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17</xdr:row>
      <xdr:rowOff>104775</xdr:rowOff>
    </xdr:from>
    <xdr:to>
      <xdr:col>18</xdr:col>
      <xdr:colOff>304800</xdr:colOff>
      <xdr:row>18</xdr:row>
      <xdr:rowOff>266700</xdr:rowOff>
    </xdr:to>
    <xdr:cxnSp macro="">
      <xdr:nvCxnSpPr>
        <xdr:cNvPr id="68" name="直線コネクタ 67"/>
        <xdr:cNvCxnSpPr/>
      </xdr:nvCxnSpPr>
      <xdr:spPr>
        <a:xfrm>
          <a:off x="6753225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18</xdr:row>
      <xdr:rowOff>238125</xdr:rowOff>
    </xdr:from>
    <xdr:to>
      <xdr:col>6</xdr:col>
      <xdr:colOff>257175</xdr:colOff>
      <xdr:row>18</xdr:row>
      <xdr:rowOff>238125</xdr:rowOff>
    </xdr:to>
    <xdr:cxnSp macro="">
      <xdr:nvCxnSpPr>
        <xdr:cNvPr id="70" name="直線コネクタ 69"/>
        <xdr:cNvCxnSpPr/>
      </xdr:nvCxnSpPr>
      <xdr:spPr>
        <a:xfrm>
          <a:off x="1295400" y="6105525"/>
          <a:ext cx="9429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18</xdr:row>
      <xdr:rowOff>247650</xdr:rowOff>
    </xdr:from>
    <xdr:to>
      <xdr:col>18</xdr:col>
      <xdr:colOff>323850</xdr:colOff>
      <xdr:row>18</xdr:row>
      <xdr:rowOff>247650</xdr:rowOff>
    </xdr:to>
    <xdr:cxnSp macro="">
      <xdr:nvCxnSpPr>
        <xdr:cNvPr id="71" name="直線コネクタ 70"/>
        <xdr:cNvCxnSpPr/>
      </xdr:nvCxnSpPr>
      <xdr:spPr>
        <a:xfrm>
          <a:off x="5819775" y="6115050"/>
          <a:ext cx="952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4</xdr:row>
      <xdr:rowOff>771525</xdr:rowOff>
    </xdr:from>
    <xdr:to>
      <xdr:col>8</xdr:col>
      <xdr:colOff>304800</xdr:colOff>
      <xdr:row>6</xdr:row>
      <xdr:rowOff>76200</xdr:rowOff>
    </xdr:to>
    <xdr:cxnSp macro="">
      <xdr:nvCxnSpPr>
        <xdr:cNvPr id="86" name="直線コネクタ 85"/>
        <xdr:cNvCxnSpPr/>
      </xdr:nvCxnSpPr>
      <xdr:spPr>
        <a:xfrm>
          <a:off x="3209925" y="1409700"/>
          <a:ext cx="0" cy="2571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6</xdr:row>
      <xdr:rowOff>57150</xdr:rowOff>
    </xdr:from>
    <xdr:to>
      <xdr:col>10</xdr:col>
      <xdr:colOff>209550</xdr:colOff>
      <xdr:row>6</xdr:row>
      <xdr:rowOff>57150</xdr:rowOff>
    </xdr:to>
    <xdr:cxnSp macro="">
      <xdr:nvCxnSpPr>
        <xdr:cNvPr id="89" name="直線コネクタ 88"/>
        <xdr:cNvCxnSpPr/>
      </xdr:nvCxnSpPr>
      <xdr:spPr>
        <a:xfrm>
          <a:off x="3190875" y="1647825"/>
          <a:ext cx="8191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10251" name="Freeform 1">
          <a:extLst>
            <a:ext uri="{FF2B5EF4-FFF2-40B4-BE49-F238E27FC236}">
              <a16:creationId xmlns:a16="http://schemas.microsoft.com/office/drawing/2014/main" id="{00000000-0008-0000-0700-00000B280000}"/>
            </a:ext>
          </a:extLst>
        </xdr:cNvPr>
        <xdr:cNvSpPr>
          <a:spLocks noChangeArrowheads="1"/>
        </xdr:cNvSpPr>
      </xdr:nvSpPr>
      <xdr:spPr>
        <a:xfrm flipV="1">
          <a:off x="1371600" y="5808345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10250" name="Freeform 2">
          <a:extLst>
            <a:ext uri="{FF2B5EF4-FFF2-40B4-BE49-F238E27FC236}">
              <a16:creationId xmlns:a16="http://schemas.microsoft.com/office/drawing/2014/main" id="{00000000-0008-0000-0700-00000A280000}"/>
            </a:ext>
          </a:extLst>
        </xdr:cNvPr>
        <xdr:cNvSpPr>
          <a:spLocks noChangeArrowheads="1"/>
        </xdr:cNvSpPr>
      </xdr:nvSpPr>
      <xdr:spPr>
        <a:xfrm flipV="1">
          <a:off x="4953000" y="5808345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10249" name="Freeform 3">
          <a:extLst>
            <a:ext uri="{FF2B5EF4-FFF2-40B4-BE49-F238E27FC236}">
              <a16:creationId xmlns:a16="http://schemas.microsoft.com/office/drawing/2014/main" id="{00000000-0008-0000-0700-000009280000}"/>
            </a:ext>
          </a:extLst>
        </xdr:cNvPr>
        <xdr:cNvSpPr>
          <a:spLocks noChangeArrowheads="1"/>
        </xdr:cNvSpPr>
      </xdr:nvSpPr>
      <xdr:spPr>
        <a:xfrm flipV="1">
          <a:off x="3133725" y="1438275"/>
          <a:ext cx="1771650" cy="29083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10248" name="Freeform 4">
          <a:extLst>
            <a:ext uri="{FF2B5EF4-FFF2-40B4-BE49-F238E27FC236}">
              <a16:creationId xmlns:a16="http://schemas.microsoft.com/office/drawing/2014/main" id="{00000000-0008-0000-0700-000008280000}"/>
            </a:ext>
          </a:extLst>
        </xdr:cNvPr>
        <xdr:cNvSpPr>
          <a:spLocks noChangeArrowheads="1"/>
        </xdr:cNvSpPr>
      </xdr:nvSpPr>
      <xdr:spPr>
        <a:xfrm>
          <a:off x="2266950" y="1219200"/>
          <a:ext cx="3552825" cy="81724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10247" name="Freeform 5">
          <a:extLst>
            <a:ext uri="{FF2B5EF4-FFF2-40B4-BE49-F238E27FC236}">
              <a16:creationId xmlns:a16="http://schemas.microsoft.com/office/drawing/2014/main" id="{00000000-0008-0000-0700-000007280000}"/>
            </a:ext>
          </a:extLst>
        </xdr:cNvPr>
        <xdr:cNvSpPr>
          <a:spLocks noChangeArrowheads="1"/>
        </xdr:cNvSpPr>
      </xdr:nvSpPr>
      <xdr:spPr>
        <a:xfrm>
          <a:off x="89535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10246" name="Freeform 6">
          <a:extLst>
            <a:ext uri="{FF2B5EF4-FFF2-40B4-BE49-F238E27FC236}">
              <a16:creationId xmlns:a16="http://schemas.microsoft.com/office/drawing/2014/main" id="{00000000-0008-0000-0700-000006280000}"/>
            </a:ext>
          </a:extLst>
        </xdr:cNvPr>
        <xdr:cNvSpPr>
          <a:spLocks noChangeArrowheads="1"/>
        </xdr:cNvSpPr>
      </xdr:nvSpPr>
      <xdr:spPr>
        <a:xfrm>
          <a:off x="270510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10245" name="Freeform 7">
          <a:extLst>
            <a:ext uri="{FF2B5EF4-FFF2-40B4-BE49-F238E27FC236}">
              <a16:creationId xmlns:a16="http://schemas.microsoft.com/office/drawing/2014/main" id="{00000000-0008-0000-0700-000005280000}"/>
            </a:ext>
          </a:extLst>
        </xdr:cNvPr>
        <xdr:cNvSpPr>
          <a:spLocks noChangeArrowheads="1"/>
        </xdr:cNvSpPr>
      </xdr:nvSpPr>
      <xdr:spPr>
        <a:xfrm>
          <a:off x="4476750" y="2712720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10244" name="Freeform 8">
          <a:extLst>
            <a:ext uri="{FF2B5EF4-FFF2-40B4-BE49-F238E27FC236}">
              <a16:creationId xmlns:a16="http://schemas.microsoft.com/office/drawing/2014/main" id="{00000000-0008-0000-0700-000004280000}"/>
            </a:ext>
          </a:extLst>
        </xdr:cNvPr>
        <xdr:cNvSpPr>
          <a:spLocks noChangeArrowheads="1"/>
        </xdr:cNvSpPr>
      </xdr:nvSpPr>
      <xdr:spPr>
        <a:xfrm>
          <a:off x="6238875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10243" name="Freeform 9">
          <a:extLst>
            <a:ext uri="{FF2B5EF4-FFF2-40B4-BE49-F238E27FC236}">
              <a16:creationId xmlns:a16="http://schemas.microsoft.com/office/drawing/2014/main" id="{00000000-0008-0000-0700-000003280000}"/>
            </a:ext>
          </a:extLst>
        </xdr:cNvPr>
        <xdr:cNvSpPr>
          <a:spLocks noChangeArrowheads="1"/>
        </xdr:cNvSpPr>
      </xdr:nvSpPr>
      <xdr:spPr>
        <a:xfrm>
          <a:off x="4943475" y="2026920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10242" name="Freeform 10">
          <a:extLst>
            <a:ext uri="{FF2B5EF4-FFF2-40B4-BE49-F238E27FC236}">
              <a16:creationId xmlns:a16="http://schemas.microsoft.com/office/drawing/2014/main" id="{00000000-0008-0000-0700-000002280000}"/>
            </a:ext>
          </a:extLst>
        </xdr:cNvPr>
        <xdr:cNvSpPr>
          <a:spLocks noChangeArrowheads="1"/>
        </xdr:cNvSpPr>
      </xdr:nvSpPr>
      <xdr:spPr>
        <a:xfrm>
          <a:off x="1371600" y="2026920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352425</xdr:colOff>
      <xdr:row>4</xdr:row>
      <xdr:rowOff>57150</xdr:rowOff>
    </xdr:from>
    <xdr:to>
      <xdr:col>13</xdr:col>
      <xdr:colOff>190500</xdr:colOff>
      <xdr:row>4</xdr:row>
      <xdr:rowOff>390525</xdr:rowOff>
    </xdr:to>
    <xdr:sp macro="" textlink="">
      <xdr:nvSpPr>
        <xdr:cNvPr id="10241" name="正方形/長方形 12">
          <a:extLst>
            <a:ext uri="{FF2B5EF4-FFF2-40B4-BE49-F238E27FC236}">
              <a16:creationId xmlns:a16="http://schemas.microsoft.com/office/drawing/2014/main" id="{00000000-0008-0000-0700-000001280000}"/>
            </a:ext>
          </a:extLst>
        </xdr:cNvPr>
        <xdr:cNvSpPr>
          <a:spLocks noChangeArrowheads="1"/>
        </xdr:cNvSpPr>
      </xdr:nvSpPr>
      <xdr:spPr>
        <a:xfrm>
          <a:off x="3257550" y="704850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深川レインボーズ</a:t>
          </a:r>
          <a:endParaRPr lang="en-US" altLang="ja-JP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133350</xdr:colOff>
      <xdr:row>11</xdr:row>
      <xdr:rowOff>85725</xdr:rowOff>
    </xdr:from>
    <xdr:to>
      <xdr:col>3</xdr:col>
      <xdr:colOff>133350</xdr:colOff>
      <xdr:row>14</xdr:row>
      <xdr:rowOff>9525</xdr:rowOff>
    </xdr:to>
    <xdr:cxnSp macro="">
      <xdr:nvCxnSpPr>
        <xdr:cNvPr id="17" name="直線コネクタ 16"/>
        <xdr:cNvCxnSpPr/>
      </xdr:nvCxnSpPr>
      <xdr:spPr>
        <a:xfrm>
          <a:off x="828675" y="261937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11</xdr:row>
      <xdr:rowOff>76200</xdr:rowOff>
    </xdr:from>
    <xdr:to>
      <xdr:col>7</xdr:col>
      <xdr:colOff>161925</xdr:colOff>
      <xdr:row>14</xdr:row>
      <xdr:rowOff>0</xdr:rowOff>
    </xdr:to>
    <xdr:cxnSp macro="">
      <xdr:nvCxnSpPr>
        <xdr:cNvPr id="18" name="直線コネクタ 17"/>
        <xdr:cNvCxnSpPr/>
      </xdr:nvCxnSpPr>
      <xdr:spPr>
        <a:xfrm>
          <a:off x="2638425" y="26098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</xdr:row>
      <xdr:rowOff>66675</xdr:rowOff>
    </xdr:from>
    <xdr:to>
      <xdr:col>11</xdr:col>
      <xdr:colOff>171450</xdr:colOff>
      <xdr:row>13</xdr:row>
      <xdr:rowOff>257175</xdr:rowOff>
    </xdr:to>
    <xdr:cxnSp macro="">
      <xdr:nvCxnSpPr>
        <xdr:cNvPr id="20" name="直線コネクタ 19"/>
        <xdr:cNvCxnSpPr/>
      </xdr:nvCxnSpPr>
      <xdr:spPr>
        <a:xfrm>
          <a:off x="4400550" y="260032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11</xdr:row>
      <xdr:rowOff>76200</xdr:rowOff>
    </xdr:from>
    <xdr:to>
      <xdr:col>17</xdr:col>
      <xdr:colOff>152400</xdr:colOff>
      <xdr:row>14</xdr:row>
      <xdr:rowOff>0</xdr:rowOff>
    </xdr:to>
    <xdr:cxnSp macro="">
      <xdr:nvCxnSpPr>
        <xdr:cNvPr id="22" name="直線コネクタ 21"/>
        <xdr:cNvCxnSpPr/>
      </xdr:nvCxnSpPr>
      <xdr:spPr>
        <a:xfrm>
          <a:off x="6172200" y="26098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171450</xdr:colOff>
      <xdr:row>11</xdr:row>
      <xdr:rowOff>95250</xdr:rowOff>
    </xdr:from>
    <xdr:to>
      <xdr:col>18</xdr:col>
      <xdr:colOff>142875</xdr:colOff>
      <xdr:row>11</xdr:row>
      <xdr:rowOff>95250</xdr:rowOff>
    </xdr:to>
    <xdr:cxnSp macro="">
      <xdr:nvCxnSpPr>
        <xdr:cNvPr id="25" name="直線コネクタ 24"/>
        <xdr:cNvCxnSpPr/>
      </xdr:nvCxnSpPr>
      <xdr:spPr>
        <a:xfrm>
          <a:off x="6191250" y="2628900"/>
          <a:ext cx="400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11</xdr:row>
      <xdr:rowOff>85725</xdr:rowOff>
    </xdr:from>
    <xdr:to>
      <xdr:col>13</xdr:col>
      <xdr:colOff>190500</xdr:colOff>
      <xdr:row>11</xdr:row>
      <xdr:rowOff>85725</xdr:rowOff>
    </xdr:to>
    <xdr:cxnSp macro="">
      <xdr:nvCxnSpPr>
        <xdr:cNvPr id="26" name="直線コネクタ 25"/>
        <xdr:cNvCxnSpPr/>
      </xdr:nvCxnSpPr>
      <xdr:spPr>
        <a:xfrm>
          <a:off x="4410075" y="2619375"/>
          <a:ext cx="4667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11</xdr:row>
      <xdr:rowOff>76200</xdr:rowOff>
    </xdr:from>
    <xdr:to>
      <xdr:col>8</xdr:col>
      <xdr:colOff>133350</xdr:colOff>
      <xdr:row>11</xdr:row>
      <xdr:rowOff>76200</xdr:rowOff>
    </xdr:to>
    <xdr:cxnSp macro="">
      <xdr:nvCxnSpPr>
        <xdr:cNvPr id="27" name="直線コネクタ 26"/>
        <xdr:cNvCxnSpPr/>
      </xdr:nvCxnSpPr>
      <xdr:spPr>
        <a:xfrm>
          <a:off x="2638425" y="2609850"/>
          <a:ext cx="400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11</xdr:row>
      <xdr:rowOff>85725</xdr:rowOff>
    </xdr:from>
    <xdr:to>
      <xdr:col>4</xdr:col>
      <xdr:colOff>180975</xdr:colOff>
      <xdr:row>11</xdr:row>
      <xdr:rowOff>85725</xdr:rowOff>
    </xdr:to>
    <xdr:cxnSp macro="">
      <xdr:nvCxnSpPr>
        <xdr:cNvPr id="28" name="直線コネクタ 27"/>
        <xdr:cNvCxnSpPr/>
      </xdr:nvCxnSpPr>
      <xdr:spPr>
        <a:xfrm>
          <a:off x="828675" y="2619375"/>
          <a:ext cx="4762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7</xdr:row>
      <xdr:rowOff>0</xdr:rowOff>
    </xdr:from>
    <xdr:to>
      <xdr:col>4</xdr:col>
      <xdr:colOff>180975</xdr:colOff>
      <xdr:row>11</xdr:row>
      <xdr:rowOff>104775</xdr:rowOff>
    </xdr:to>
    <xdr:cxnSp macro="">
      <xdr:nvCxnSpPr>
        <xdr:cNvPr id="32" name="直線コネクタ 31"/>
        <xdr:cNvCxnSpPr/>
      </xdr:nvCxnSpPr>
      <xdr:spPr>
        <a:xfrm>
          <a:off x="1304925" y="18859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6</xdr:row>
      <xdr:rowOff>276225</xdr:rowOff>
    </xdr:from>
    <xdr:to>
      <xdr:col>8</xdr:col>
      <xdr:colOff>114300</xdr:colOff>
      <xdr:row>11</xdr:row>
      <xdr:rowOff>85725</xdr:rowOff>
    </xdr:to>
    <xdr:cxnSp macro="">
      <xdr:nvCxnSpPr>
        <xdr:cNvPr id="33" name="直線コネクタ 32"/>
        <xdr:cNvCxnSpPr/>
      </xdr:nvCxnSpPr>
      <xdr:spPr>
        <a:xfrm>
          <a:off x="3019425" y="18669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</xdr:row>
      <xdr:rowOff>0</xdr:rowOff>
    </xdr:from>
    <xdr:to>
      <xdr:col>13</xdr:col>
      <xdr:colOff>180975</xdr:colOff>
      <xdr:row>11</xdr:row>
      <xdr:rowOff>104775</xdr:rowOff>
    </xdr:to>
    <xdr:cxnSp macro="">
      <xdr:nvCxnSpPr>
        <xdr:cNvPr id="34" name="直線コネクタ 33"/>
        <xdr:cNvCxnSpPr/>
      </xdr:nvCxnSpPr>
      <xdr:spPr>
        <a:xfrm>
          <a:off x="4867275" y="18859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7</xdr:row>
      <xdr:rowOff>0</xdr:rowOff>
    </xdr:from>
    <xdr:to>
      <xdr:col>18</xdr:col>
      <xdr:colOff>114300</xdr:colOff>
      <xdr:row>11</xdr:row>
      <xdr:rowOff>104775</xdr:rowOff>
    </xdr:to>
    <xdr:cxnSp macro="">
      <xdr:nvCxnSpPr>
        <xdr:cNvPr id="35" name="直線コネクタ 34"/>
        <xdr:cNvCxnSpPr/>
      </xdr:nvCxnSpPr>
      <xdr:spPr>
        <a:xfrm>
          <a:off x="6562725" y="188595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7</xdr:row>
      <xdr:rowOff>0</xdr:rowOff>
    </xdr:from>
    <xdr:to>
      <xdr:col>18</xdr:col>
      <xdr:colOff>133350</xdr:colOff>
      <xdr:row>7</xdr:row>
      <xdr:rowOff>0</xdr:rowOff>
    </xdr:to>
    <xdr:cxnSp macro="">
      <xdr:nvCxnSpPr>
        <xdr:cNvPr id="37" name="直線コネクタ 36"/>
        <xdr:cNvCxnSpPr/>
      </xdr:nvCxnSpPr>
      <xdr:spPr>
        <a:xfrm>
          <a:off x="5876925" y="1885950"/>
          <a:ext cx="7048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7</xdr:row>
      <xdr:rowOff>19050</xdr:rowOff>
    </xdr:from>
    <xdr:to>
      <xdr:col>6</xdr:col>
      <xdr:colOff>219075</xdr:colOff>
      <xdr:row>7</xdr:row>
      <xdr:rowOff>19050</xdr:rowOff>
    </xdr:to>
    <xdr:cxnSp macro="">
      <xdr:nvCxnSpPr>
        <xdr:cNvPr id="38" name="直線コネクタ 37"/>
        <xdr:cNvCxnSpPr/>
      </xdr:nvCxnSpPr>
      <xdr:spPr>
        <a:xfrm>
          <a:off x="1314450" y="1905000"/>
          <a:ext cx="885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4</xdr:row>
      <xdr:rowOff>495300</xdr:rowOff>
    </xdr:from>
    <xdr:to>
      <xdr:col>16</xdr:col>
      <xdr:colOff>314325</xdr:colOff>
      <xdr:row>7</xdr:row>
      <xdr:rowOff>0</xdr:rowOff>
    </xdr:to>
    <xdr:cxnSp macro="">
      <xdr:nvCxnSpPr>
        <xdr:cNvPr id="41" name="直線コネクタ 40"/>
        <xdr:cNvCxnSpPr/>
      </xdr:nvCxnSpPr>
      <xdr:spPr>
        <a:xfrm>
          <a:off x="5905500" y="113347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4</xdr:row>
      <xdr:rowOff>504825</xdr:rowOff>
    </xdr:from>
    <xdr:to>
      <xdr:col>6</xdr:col>
      <xdr:colOff>200025</xdr:colOff>
      <xdr:row>7</xdr:row>
      <xdr:rowOff>9525</xdr:rowOff>
    </xdr:to>
    <xdr:cxnSp macro="">
      <xdr:nvCxnSpPr>
        <xdr:cNvPr id="42" name="直線コネクタ 41"/>
        <xdr:cNvCxnSpPr/>
      </xdr:nvCxnSpPr>
      <xdr:spPr>
        <a:xfrm>
          <a:off x="2181225" y="11430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4</xdr:row>
      <xdr:rowOff>495300</xdr:rowOff>
    </xdr:from>
    <xdr:to>
      <xdr:col>10</xdr:col>
      <xdr:colOff>228600</xdr:colOff>
      <xdr:row>4</xdr:row>
      <xdr:rowOff>495300</xdr:rowOff>
    </xdr:to>
    <xdr:cxnSp macro="">
      <xdr:nvCxnSpPr>
        <xdr:cNvPr id="44" name="直線コネクタ 43"/>
        <xdr:cNvCxnSpPr/>
      </xdr:nvCxnSpPr>
      <xdr:spPr>
        <a:xfrm>
          <a:off x="2162175" y="1133475"/>
          <a:ext cx="18669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18</xdr:row>
      <xdr:rowOff>238125</xdr:rowOff>
    </xdr:from>
    <xdr:to>
      <xdr:col>16</xdr:col>
      <xdr:colOff>257175</xdr:colOff>
      <xdr:row>18</xdr:row>
      <xdr:rowOff>238125</xdr:rowOff>
    </xdr:to>
    <xdr:cxnSp macro="">
      <xdr:nvCxnSpPr>
        <xdr:cNvPr id="46" name="直線コネクタ 45"/>
        <xdr:cNvCxnSpPr/>
      </xdr:nvCxnSpPr>
      <xdr:spPr>
        <a:xfrm>
          <a:off x="4895850" y="6105525"/>
          <a:ext cx="952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17</xdr:row>
      <xdr:rowOff>104775</xdr:rowOff>
    </xdr:from>
    <xdr:to>
      <xdr:col>4</xdr:col>
      <xdr:colOff>180975</xdr:colOff>
      <xdr:row>18</xdr:row>
      <xdr:rowOff>266700</xdr:rowOff>
    </xdr:to>
    <xdr:cxnSp macro="">
      <xdr:nvCxnSpPr>
        <xdr:cNvPr id="48" name="直線コネクタ 47"/>
        <xdr:cNvCxnSpPr/>
      </xdr:nvCxnSpPr>
      <xdr:spPr>
        <a:xfrm>
          <a:off x="1304925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17</xdr:row>
      <xdr:rowOff>104775</xdr:rowOff>
    </xdr:from>
    <xdr:to>
      <xdr:col>8</xdr:col>
      <xdr:colOff>304800</xdr:colOff>
      <xdr:row>18</xdr:row>
      <xdr:rowOff>266700</xdr:rowOff>
    </xdr:to>
    <xdr:cxnSp macro="">
      <xdr:nvCxnSpPr>
        <xdr:cNvPr id="49" name="直線コネクタ 48"/>
        <xdr:cNvCxnSpPr/>
      </xdr:nvCxnSpPr>
      <xdr:spPr>
        <a:xfrm>
          <a:off x="3209925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17</xdr:row>
      <xdr:rowOff>95250</xdr:rowOff>
    </xdr:from>
    <xdr:to>
      <xdr:col>13</xdr:col>
      <xdr:colOff>200025</xdr:colOff>
      <xdr:row>18</xdr:row>
      <xdr:rowOff>257175</xdr:rowOff>
    </xdr:to>
    <xdr:cxnSp macro="">
      <xdr:nvCxnSpPr>
        <xdr:cNvPr id="50" name="直線コネクタ 49"/>
        <xdr:cNvCxnSpPr/>
      </xdr:nvCxnSpPr>
      <xdr:spPr>
        <a:xfrm>
          <a:off x="4886325" y="5762625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323850</xdr:colOff>
      <xdr:row>17</xdr:row>
      <xdr:rowOff>104775</xdr:rowOff>
    </xdr:from>
    <xdr:to>
      <xdr:col>18</xdr:col>
      <xdr:colOff>323850</xdr:colOff>
      <xdr:row>18</xdr:row>
      <xdr:rowOff>266700</xdr:rowOff>
    </xdr:to>
    <xdr:cxnSp macro="">
      <xdr:nvCxnSpPr>
        <xdr:cNvPr id="51" name="直線コネクタ 50"/>
        <xdr:cNvCxnSpPr/>
      </xdr:nvCxnSpPr>
      <xdr:spPr>
        <a:xfrm>
          <a:off x="6772275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18</xdr:row>
      <xdr:rowOff>247650</xdr:rowOff>
    </xdr:from>
    <xdr:to>
      <xdr:col>6</xdr:col>
      <xdr:colOff>295275</xdr:colOff>
      <xdr:row>18</xdr:row>
      <xdr:rowOff>247650</xdr:rowOff>
    </xdr:to>
    <xdr:cxnSp macro="">
      <xdr:nvCxnSpPr>
        <xdr:cNvPr id="52" name="直線コネクタ 51"/>
        <xdr:cNvCxnSpPr/>
      </xdr:nvCxnSpPr>
      <xdr:spPr>
        <a:xfrm>
          <a:off x="1323975" y="6115050"/>
          <a:ext cx="952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4</xdr:row>
      <xdr:rowOff>762000</xdr:rowOff>
    </xdr:from>
    <xdr:to>
      <xdr:col>8</xdr:col>
      <xdr:colOff>304800</xdr:colOff>
      <xdr:row>6</xdr:row>
      <xdr:rowOff>85725</xdr:rowOff>
    </xdr:to>
    <xdr:cxnSp macro="">
      <xdr:nvCxnSpPr>
        <xdr:cNvPr id="53" name="直線コネクタ 52"/>
        <xdr:cNvCxnSpPr/>
      </xdr:nvCxnSpPr>
      <xdr:spPr>
        <a:xfrm>
          <a:off x="3209925" y="1400175"/>
          <a:ext cx="0" cy="2762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6</xdr:row>
      <xdr:rowOff>66675</xdr:rowOff>
    </xdr:from>
    <xdr:to>
      <xdr:col>10</xdr:col>
      <xdr:colOff>209550</xdr:colOff>
      <xdr:row>6</xdr:row>
      <xdr:rowOff>66675</xdr:rowOff>
    </xdr:to>
    <xdr:cxnSp macro="">
      <xdr:nvCxnSpPr>
        <xdr:cNvPr id="55" name="直線コネクタ 54"/>
        <xdr:cNvCxnSpPr/>
      </xdr:nvCxnSpPr>
      <xdr:spPr>
        <a:xfrm>
          <a:off x="3190875" y="1657350"/>
          <a:ext cx="8191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9227" name="Freeform 1">
          <a:extLst>
            <a:ext uri="{FF2B5EF4-FFF2-40B4-BE49-F238E27FC236}">
              <a16:creationId xmlns:a16="http://schemas.microsoft.com/office/drawing/2014/main" id="{00000000-0008-0000-0600-00000B240000}"/>
            </a:ext>
          </a:extLst>
        </xdr:cNvPr>
        <xdr:cNvSpPr>
          <a:spLocks noChangeArrowheads="1"/>
        </xdr:cNvSpPr>
      </xdr:nvSpPr>
      <xdr:spPr>
        <a:xfrm flipV="1">
          <a:off x="1371600" y="5808345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9226" name="Freeform 2">
          <a:extLst>
            <a:ext uri="{FF2B5EF4-FFF2-40B4-BE49-F238E27FC236}">
              <a16:creationId xmlns:a16="http://schemas.microsoft.com/office/drawing/2014/main" id="{00000000-0008-0000-0600-00000A240000}"/>
            </a:ext>
          </a:extLst>
        </xdr:cNvPr>
        <xdr:cNvSpPr>
          <a:spLocks noChangeArrowheads="1"/>
        </xdr:cNvSpPr>
      </xdr:nvSpPr>
      <xdr:spPr>
        <a:xfrm flipV="1">
          <a:off x="4953000" y="5808345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9225" name="Freeform 3">
          <a:extLst>
            <a:ext uri="{FF2B5EF4-FFF2-40B4-BE49-F238E27FC236}">
              <a16:creationId xmlns:a16="http://schemas.microsoft.com/office/drawing/2014/main" id="{00000000-0008-0000-0600-000009240000}"/>
            </a:ext>
          </a:extLst>
        </xdr:cNvPr>
        <xdr:cNvSpPr>
          <a:spLocks noChangeArrowheads="1"/>
        </xdr:cNvSpPr>
      </xdr:nvSpPr>
      <xdr:spPr>
        <a:xfrm flipV="1">
          <a:off x="3133725" y="1438275"/>
          <a:ext cx="1771650" cy="29083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9224" name="Freeform 4">
          <a:extLst>
            <a:ext uri="{FF2B5EF4-FFF2-40B4-BE49-F238E27FC236}">
              <a16:creationId xmlns:a16="http://schemas.microsoft.com/office/drawing/2014/main" id="{00000000-0008-0000-0600-000008240000}"/>
            </a:ext>
          </a:extLst>
        </xdr:cNvPr>
        <xdr:cNvSpPr>
          <a:spLocks noChangeArrowheads="1"/>
        </xdr:cNvSpPr>
      </xdr:nvSpPr>
      <xdr:spPr>
        <a:xfrm>
          <a:off x="2266950" y="1219200"/>
          <a:ext cx="3552825" cy="81724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9223" name="Freeform 5">
          <a:extLst>
            <a:ext uri="{FF2B5EF4-FFF2-40B4-BE49-F238E27FC236}">
              <a16:creationId xmlns:a16="http://schemas.microsoft.com/office/drawing/2014/main" id="{00000000-0008-0000-0600-000007240000}"/>
            </a:ext>
          </a:extLst>
        </xdr:cNvPr>
        <xdr:cNvSpPr>
          <a:spLocks noChangeArrowheads="1"/>
        </xdr:cNvSpPr>
      </xdr:nvSpPr>
      <xdr:spPr>
        <a:xfrm>
          <a:off x="89535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9222" name="Freeform 6">
          <a:extLst>
            <a:ext uri="{FF2B5EF4-FFF2-40B4-BE49-F238E27FC236}">
              <a16:creationId xmlns:a16="http://schemas.microsoft.com/office/drawing/2014/main" id="{00000000-0008-0000-0600-000006240000}"/>
            </a:ext>
          </a:extLst>
        </xdr:cNvPr>
        <xdr:cNvSpPr>
          <a:spLocks noChangeArrowheads="1"/>
        </xdr:cNvSpPr>
      </xdr:nvSpPr>
      <xdr:spPr>
        <a:xfrm>
          <a:off x="2705100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9221" name="Freeform 7">
          <a:extLst>
            <a:ext uri="{FF2B5EF4-FFF2-40B4-BE49-F238E27FC236}">
              <a16:creationId xmlns:a16="http://schemas.microsoft.com/office/drawing/2014/main" id="{00000000-0008-0000-0600-000005240000}"/>
            </a:ext>
          </a:extLst>
        </xdr:cNvPr>
        <xdr:cNvSpPr>
          <a:spLocks noChangeArrowheads="1"/>
        </xdr:cNvSpPr>
      </xdr:nvSpPr>
      <xdr:spPr>
        <a:xfrm>
          <a:off x="4476750" y="2712720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9220" name="Freeform 8">
          <a:extLst>
            <a:ext uri="{FF2B5EF4-FFF2-40B4-BE49-F238E27FC236}">
              <a16:creationId xmlns:a16="http://schemas.microsoft.com/office/drawing/2014/main" id="{00000000-0008-0000-0600-000004240000}"/>
            </a:ext>
          </a:extLst>
        </xdr:cNvPr>
        <xdr:cNvSpPr>
          <a:spLocks noChangeArrowheads="1"/>
        </xdr:cNvSpPr>
      </xdr:nvSpPr>
      <xdr:spPr>
        <a:xfrm>
          <a:off x="6238875" y="2712720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9219" name="Freeform 9">
          <a:extLst>
            <a:ext uri="{FF2B5EF4-FFF2-40B4-BE49-F238E27FC236}">
              <a16:creationId xmlns:a16="http://schemas.microsoft.com/office/drawing/2014/main" id="{00000000-0008-0000-0600-000003240000}"/>
            </a:ext>
          </a:extLst>
        </xdr:cNvPr>
        <xdr:cNvSpPr>
          <a:spLocks noChangeArrowheads="1"/>
        </xdr:cNvSpPr>
      </xdr:nvSpPr>
      <xdr:spPr>
        <a:xfrm>
          <a:off x="4943475" y="2026920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9218" name="Freeform 10">
          <a:extLst>
            <a:ext uri="{FF2B5EF4-FFF2-40B4-BE49-F238E27FC236}">
              <a16:creationId xmlns:a16="http://schemas.microsoft.com/office/drawing/2014/main" id="{00000000-0008-0000-0600-000002240000}"/>
            </a:ext>
          </a:extLst>
        </xdr:cNvPr>
        <xdr:cNvSpPr>
          <a:spLocks noChangeArrowheads="1"/>
        </xdr:cNvSpPr>
      </xdr:nvSpPr>
      <xdr:spPr>
        <a:xfrm>
          <a:off x="1371600" y="2026920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</xdr:row>
      <xdr:rowOff>47625</xdr:rowOff>
    </xdr:from>
    <xdr:to>
      <xdr:col>14</xdr:col>
      <xdr:colOff>28575</xdr:colOff>
      <xdr:row>4</xdr:row>
      <xdr:rowOff>381000</xdr:rowOff>
    </xdr:to>
    <xdr:sp macro="" textlink="">
      <xdr:nvSpPr>
        <xdr:cNvPr id="9217" name="正方形/長方形 33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>
          <a:spLocks noChangeArrowheads="1"/>
        </xdr:cNvSpPr>
      </xdr:nvSpPr>
      <xdr:spPr>
        <a:xfrm>
          <a:off x="3333750" y="695325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2000" b="0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佃</a:t>
          </a:r>
          <a:r>
            <a:rPr lang="en-US" altLang="ja-JP" sz="1800" b="0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FC</a:t>
          </a:r>
          <a:endParaRPr lang="en-US" altLang="ja-JP" sz="2000" b="0" i="0" cap="none" spc="0" baseline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276225</xdr:colOff>
      <xdr:row>11</xdr:row>
      <xdr:rowOff>57150</xdr:rowOff>
    </xdr:from>
    <xdr:to>
      <xdr:col>5</xdr:col>
      <xdr:colOff>276225</xdr:colOff>
      <xdr:row>13</xdr:row>
      <xdr:rowOff>247650</xdr:rowOff>
    </xdr:to>
    <xdr:cxnSp macro="">
      <xdr:nvCxnSpPr>
        <xdr:cNvPr id="13" name="直線コネクタ 12"/>
        <xdr:cNvCxnSpPr/>
      </xdr:nvCxnSpPr>
      <xdr:spPr>
        <a:xfrm>
          <a:off x="1828800" y="25908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11</xdr:row>
      <xdr:rowOff>57150</xdr:rowOff>
    </xdr:from>
    <xdr:to>
      <xdr:col>7</xdr:col>
      <xdr:colOff>171450</xdr:colOff>
      <xdr:row>13</xdr:row>
      <xdr:rowOff>247650</xdr:rowOff>
    </xdr:to>
    <xdr:cxnSp macro="">
      <xdr:nvCxnSpPr>
        <xdr:cNvPr id="14" name="直線コネクタ 13"/>
        <xdr:cNvCxnSpPr/>
      </xdr:nvCxnSpPr>
      <xdr:spPr>
        <a:xfrm>
          <a:off x="2647950" y="25908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11</xdr:row>
      <xdr:rowOff>66675</xdr:rowOff>
    </xdr:from>
    <xdr:to>
      <xdr:col>11</xdr:col>
      <xdr:colOff>161925</xdr:colOff>
      <xdr:row>13</xdr:row>
      <xdr:rowOff>257175</xdr:rowOff>
    </xdr:to>
    <xdr:cxnSp macro="">
      <xdr:nvCxnSpPr>
        <xdr:cNvPr id="15" name="直線コネクタ 14"/>
        <xdr:cNvCxnSpPr/>
      </xdr:nvCxnSpPr>
      <xdr:spPr>
        <a:xfrm>
          <a:off x="4391025" y="260032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11</xdr:row>
      <xdr:rowOff>57150</xdr:rowOff>
    </xdr:from>
    <xdr:to>
      <xdr:col>17</xdr:col>
      <xdr:colOff>152400</xdr:colOff>
      <xdr:row>13</xdr:row>
      <xdr:rowOff>247650</xdr:rowOff>
    </xdr:to>
    <xdr:cxnSp macro="">
      <xdr:nvCxnSpPr>
        <xdr:cNvPr id="16" name="直線コネクタ 15"/>
        <xdr:cNvCxnSpPr/>
      </xdr:nvCxnSpPr>
      <xdr:spPr>
        <a:xfrm>
          <a:off x="6172200" y="25908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11</xdr:row>
      <xdr:rowOff>76200</xdr:rowOff>
    </xdr:from>
    <xdr:to>
      <xdr:col>5</xdr:col>
      <xdr:colOff>285750</xdr:colOff>
      <xdr:row>11</xdr:row>
      <xdr:rowOff>76200</xdr:rowOff>
    </xdr:to>
    <xdr:cxnSp macro="">
      <xdr:nvCxnSpPr>
        <xdr:cNvPr id="17" name="直線コネクタ 16"/>
        <xdr:cNvCxnSpPr/>
      </xdr:nvCxnSpPr>
      <xdr:spPr>
        <a:xfrm>
          <a:off x="1438275" y="2609850"/>
          <a:ext cx="400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11</xdr:row>
      <xdr:rowOff>66675</xdr:rowOff>
    </xdr:from>
    <xdr:to>
      <xdr:col>8</xdr:col>
      <xdr:colOff>133350</xdr:colOff>
      <xdr:row>11</xdr:row>
      <xdr:rowOff>66675</xdr:rowOff>
    </xdr:to>
    <xdr:cxnSp macro="">
      <xdr:nvCxnSpPr>
        <xdr:cNvPr id="19" name="直線コネクタ 18"/>
        <xdr:cNvCxnSpPr/>
      </xdr:nvCxnSpPr>
      <xdr:spPr>
        <a:xfrm>
          <a:off x="2638425" y="2600325"/>
          <a:ext cx="400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11</xdr:row>
      <xdr:rowOff>76200</xdr:rowOff>
    </xdr:from>
    <xdr:to>
      <xdr:col>13</xdr:col>
      <xdr:colOff>200025</xdr:colOff>
      <xdr:row>11</xdr:row>
      <xdr:rowOff>76200</xdr:rowOff>
    </xdr:to>
    <xdr:cxnSp macro="">
      <xdr:nvCxnSpPr>
        <xdr:cNvPr id="20" name="直線コネクタ 19"/>
        <xdr:cNvCxnSpPr/>
      </xdr:nvCxnSpPr>
      <xdr:spPr>
        <a:xfrm>
          <a:off x="4371975" y="2609850"/>
          <a:ext cx="5143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11</xdr:row>
      <xdr:rowOff>76200</xdr:rowOff>
    </xdr:from>
    <xdr:to>
      <xdr:col>18</xdr:col>
      <xdr:colOff>123825</xdr:colOff>
      <xdr:row>11</xdr:row>
      <xdr:rowOff>76200</xdr:rowOff>
    </xdr:to>
    <xdr:cxnSp macro="">
      <xdr:nvCxnSpPr>
        <xdr:cNvPr id="21" name="直線コネクタ 20"/>
        <xdr:cNvCxnSpPr/>
      </xdr:nvCxnSpPr>
      <xdr:spPr>
        <a:xfrm>
          <a:off x="6172200" y="2609850"/>
          <a:ext cx="400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6</xdr:row>
      <xdr:rowOff>276225</xdr:rowOff>
    </xdr:from>
    <xdr:to>
      <xdr:col>4</xdr:col>
      <xdr:colOff>333375</xdr:colOff>
      <xdr:row>11</xdr:row>
      <xdr:rowOff>85725</xdr:rowOff>
    </xdr:to>
    <xdr:cxnSp macro="">
      <xdr:nvCxnSpPr>
        <xdr:cNvPr id="24" name="直線コネクタ 23"/>
        <xdr:cNvCxnSpPr/>
      </xdr:nvCxnSpPr>
      <xdr:spPr>
        <a:xfrm>
          <a:off x="1457325" y="18669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6</xdr:row>
      <xdr:rowOff>276225</xdr:rowOff>
    </xdr:from>
    <xdr:to>
      <xdr:col>8</xdr:col>
      <xdr:colOff>114300</xdr:colOff>
      <xdr:row>11</xdr:row>
      <xdr:rowOff>85725</xdr:rowOff>
    </xdr:to>
    <xdr:cxnSp macro="">
      <xdr:nvCxnSpPr>
        <xdr:cNvPr id="25" name="直線コネクタ 24"/>
        <xdr:cNvCxnSpPr/>
      </xdr:nvCxnSpPr>
      <xdr:spPr>
        <a:xfrm>
          <a:off x="3019425" y="18669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6</xdr:row>
      <xdr:rowOff>285750</xdr:rowOff>
    </xdr:from>
    <xdr:to>
      <xdr:col>13</xdr:col>
      <xdr:colOff>190500</xdr:colOff>
      <xdr:row>11</xdr:row>
      <xdr:rowOff>95250</xdr:rowOff>
    </xdr:to>
    <xdr:cxnSp macro="">
      <xdr:nvCxnSpPr>
        <xdr:cNvPr id="26" name="直線コネクタ 25"/>
        <xdr:cNvCxnSpPr/>
      </xdr:nvCxnSpPr>
      <xdr:spPr>
        <a:xfrm>
          <a:off x="4876800" y="187642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6</xdr:row>
      <xdr:rowOff>276225</xdr:rowOff>
    </xdr:from>
    <xdr:to>
      <xdr:col>18</xdr:col>
      <xdr:colOff>114300</xdr:colOff>
      <xdr:row>11</xdr:row>
      <xdr:rowOff>85725</xdr:rowOff>
    </xdr:to>
    <xdr:cxnSp macro="">
      <xdr:nvCxnSpPr>
        <xdr:cNvPr id="27" name="直線コネクタ 26"/>
        <xdr:cNvCxnSpPr/>
      </xdr:nvCxnSpPr>
      <xdr:spPr>
        <a:xfrm>
          <a:off x="6562725" y="1866900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7</xdr:row>
      <xdr:rowOff>9525</xdr:rowOff>
    </xdr:from>
    <xdr:to>
      <xdr:col>6</xdr:col>
      <xdr:colOff>219075</xdr:colOff>
      <xdr:row>7</xdr:row>
      <xdr:rowOff>9525</xdr:rowOff>
    </xdr:to>
    <xdr:cxnSp macro="">
      <xdr:nvCxnSpPr>
        <xdr:cNvPr id="28" name="直線コネクタ 27"/>
        <xdr:cNvCxnSpPr/>
      </xdr:nvCxnSpPr>
      <xdr:spPr>
        <a:xfrm>
          <a:off x="1457325" y="1895475"/>
          <a:ext cx="7429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</xdr:row>
      <xdr:rowOff>9525</xdr:rowOff>
    </xdr:from>
    <xdr:to>
      <xdr:col>16</xdr:col>
      <xdr:colOff>161925</xdr:colOff>
      <xdr:row>7</xdr:row>
      <xdr:rowOff>9525</xdr:rowOff>
    </xdr:to>
    <xdr:cxnSp macro="">
      <xdr:nvCxnSpPr>
        <xdr:cNvPr id="30" name="直線コネクタ 29"/>
        <xdr:cNvCxnSpPr/>
      </xdr:nvCxnSpPr>
      <xdr:spPr>
        <a:xfrm>
          <a:off x="4867275" y="1895475"/>
          <a:ext cx="885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4</xdr:row>
      <xdr:rowOff>495300</xdr:rowOff>
    </xdr:from>
    <xdr:to>
      <xdr:col>16</xdr:col>
      <xdr:colOff>142875</xdr:colOff>
      <xdr:row>7</xdr:row>
      <xdr:rowOff>0</xdr:rowOff>
    </xdr:to>
    <xdr:cxnSp macro="">
      <xdr:nvCxnSpPr>
        <xdr:cNvPr id="32" name="直線コネクタ 31"/>
        <xdr:cNvCxnSpPr/>
      </xdr:nvCxnSpPr>
      <xdr:spPr>
        <a:xfrm>
          <a:off x="5734050" y="113347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4</xdr:row>
      <xdr:rowOff>514350</xdr:rowOff>
    </xdr:from>
    <xdr:to>
      <xdr:col>6</xdr:col>
      <xdr:colOff>209550</xdr:colOff>
      <xdr:row>7</xdr:row>
      <xdr:rowOff>19050</xdr:rowOff>
    </xdr:to>
    <xdr:cxnSp macro="">
      <xdr:nvCxnSpPr>
        <xdr:cNvPr id="33" name="直線コネクタ 32"/>
        <xdr:cNvCxnSpPr/>
      </xdr:nvCxnSpPr>
      <xdr:spPr>
        <a:xfrm>
          <a:off x="2190750" y="1152525"/>
          <a:ext cx="0" cy="75247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495300</xdr:rowOff>
    </xdr:from>
    <xdr:to>
      <xdr:col>16</xdr:col>
      <xdr:colOff>161925</xdr:colOff>
      <xdr:row>4</xdr:row>
      <xdr:rowOff>495300</xdr:rowOff>
    </xdr:to>
    <xdr:cxnSp macro="">
      <xdr:nvCxnSpPr>
        <xdr:cNvPr id="34" name="直線コネクタ 33"/>
        <xdr:cNvCxnSpPr/>
      </xdr:nvCxnSpPr>
      <xdr:spPr>
        <a:xfrm>
          <a:off x="4114800" y="1133475"/>
          <a:ext cx="16383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17</xdr:row>
      <xdr:rowOff>114300</xdr:rowOff>
    </xdr:from>
    <xdr:to>
      <xdr:col>13</xdr:col>
      <xdr:colOff>190500</xdr:colOff>
      <xdr:row>18</xdr:row>
      <xdr:rowOff>276225</xdr:rowOff>
    </xdr:to>
    <xdr:cxnSp macro="">
      <xdr:nvCxnSpPr>
        <xdr:cNvPr id="36" name="直線コネクタ 35"/>
        <xdr:cNvCxnSpPr/>
      </xdr:nvCxnSpPr>
      <xdr:spPr>
        <a:xfrm>
          <a:off x="4876800" y="5781675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17</xdr:row>
      <xdr:rowOff>95250</xdr:rowOff>
    </xdr:from>
    <xdr:to>
      <xdr:col>4</xdr:col>
      <xdr:colOff>171450</xdr:colOff>
      <xdr:row>18</xdr:row>
      <xdr:rowOff>257175</xdr:rowOff>
    </xdr:to>
    <xdr:cxnSp macro="">
      <xdr:nvCxnSpPr>
        <xdr:cNvPr id="37" name="直線コネクタ 36"/>
        <xdr:cNvCxnSpPr/>
      </xdr:nvCxnSpPr>
      <xdr:spPr>
        <a:xfrm>
          <a:off x="1295400" y="5762625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18</xdr:row>
      <xdr:rowOff>257175</xdr:rowOff>
    </xdr:from>
    <xdr:to>
      <xdr:col>16</xdr:col>
      <xdr:colOff>238125</xdr:colOff>
      <xdr:row>18</xdr:row>
      <xdr:rowOff>257175</xdr:rowOff>
    </xdr:to>
    <xdr:cxnSp macro="">
      <xdr:nvCxnSpPr>
        <xdr:cNvPr id="39" name="直線コネクタ 38"/>
        <xdr:cNvCxnSpPr/>
      </xdr:nvCxnSpPr>
      <xdr:spPr>
        <a:xfrm>
          <a:off x="4876800" y="6124575"/>
          <a:ext cx="952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18</xdr:row>
      <xdr:rowOff>266700</xdr:rowOff>
    </xdr:from>
    <xdr:to>
      <xdr:col>6</xdr:col>
      <xdr:colOff>247650</xdr:colOff>
      <xdr:row>18</xdr:row>
      <xdr:rowOff>266700</xdr:rowOff>
    </xdr:to>
    <xdr:cxnSp macro="">
      <xdr:nvCxnSpPr>
        <xdr:cNvPr id="40" name="直線コネクタ 39"/>
        <xdr:cNvCxnSpPr/>
      </xdr:nvCxnSpPr>
      <xdr:spPr>
        <a:xfrm>
          <a:off x="1276350" y="6134100"/>
          <a:ext cx="952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4</xdr:row>
      <xdr:rowOff>752475</xdr:rowOff>
    </xdr:from>
    <xdr:to>
      <xdr:col>8</xdr:col>
      <xdr:colOff>285750</xdr:colOff>
      <xdr:row>6</xdr:row>
      <xdr:rowOff>76200</xdr:rowOff>
    </xdr:to>
    <xdr:cxnSp macro="">
      <xdr:nvCxnSpPr>
        <xdr:cNvPr id="42" name="直線コネクタ 41"/>
        <xdr:cNvCxnSpPr/>
      </xdr:nvCxnSpPr>
      <xdr:spPr>
        <a:xfrm>
          <a:off x="3190875" y="1390650"/>
          <a:ext cx="0" cy="2762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6</xdr:row>
      <xdr:rowOff>57150</xdr:rowOff>
    </xdr:from>
    <xdr:to>
      <xdr:col>10</xdr:col>
      <xdr:colOff>200025</xdr:colOff>
      <xdr:row>6</xdr:row>
      <xdr:rowOff>57150</xdr:rowOff>
    </xdr:to>
    <xdr:cxnSp macro="">
      <xdr:nvCxnSpPr>
        <xdr:cNvPr id="43" name="直線コネクタ 42"/>
        <xdr:cNvCxnSpPr/>
      </xdr:nvCxnSpPr>
      <xdr:spPr>
        <a:xfrm>
          <a:off x="3181350" y="1647825"/>
          <a:ext cx="8191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17</xdr:row>
      <xdr:rowOff>104775</xdr:rowOff>
    </xdr:from>
    <xdr:to>
      <xdr:col>8</xdr:col>
      <xdr:colOff>295275</xdr:colOff>
      <xdr:row>18</xdr:row>
      <xdr:rowOff>266700</xdr:rowOff>
    </xdr:to>
    <xdr:cxnSp macro="">
      <xdr:nvCxnSpPr>
        <xdr:cNvPr id="44" name="直線コネクタ 43"/>
        <xdr:cNvCxnSpPr/>
      </xdr:nvCxnSpPr>
      <xdr:spPr>
        <a:xfrm>
          <a:off x="3200400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17</xdr:row>
      <xdr:rowOff>104775</xdr:rowOff>
    </xdr:from>
    <xdr:to>
      <xdr:col>18</xdr:col>
      <xdr:colOff>304800</xdr:colOff>
      <xdr:row>18</xdr:row>
      <xdr:rowOff>266700</xdr:rowOff>
    </xdr:to>
    <xdr:cxnSp macro="">
      <xdr:nvCxnSpPr>
        <xdr:cNvPr id="45" name="直線コネクタ 44"/>
        <xdr:cNvCxnSpPr/>
      </xdr:nvCxnSpPr>
      <xdr:spPr>
        <a:xfrm>
          <a:off x="6753225" y="5772150"/>
          <a:ext cx="0" cy="3619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2"/>
  <sheetViews>
    <sheetView tabSelected="1" workbookViewId="0"/>
  </sheetViews>
  <sheetFormatPr defaultColWidth="9" defaultRowHeight="13.5" x14ac:dyDescent="0.15"/>
  <cols>
    <col min="1" max="1" width="5.625" style="2" customWidth="1"/>
    <col min="2" max="2" width="1" style="2" customWidth="1"/>
    <col min="3" max="3" width="11.875" style="257" customWidth="1"/>
    <col min="4" max="4" width="14.5" style="257" customWidth="1"/>
    <col min="5" max="5" width="15.125" style="3" customWidth="1"/>
    <col min="6" max="6" width="5.5" style="258" customWidth="1"/>
    <col min="7" max="7" width="15.125" style="3" customWidth="1"/>
    <col min="8" max="8" width="5.5" style="258" customWidth="1"/>
    <col min="9" max="9" width="15.125" style="3" customWidth="1"/>
    <col min="10" max="10" width="5.5" style="258" customWidth="1"/>
    <col min="11" max="11" width="15.125" style="3" hidden="1" customWidth="1"/>
    <col min="12" max="12" width="6.375" style="258" hidden="1" customWidth="1"/>
    <col min="13" max="15" width="9" style="2"/>
    <col min="16" max="16" width="16.375" style="2" customWidth="1"/>
    <col min="17" max="17" width="9" style="2"/>
    <col min="18" max="18" width="16.375" style="2" customWidth="1"/>
    <col min="19" max="19" width="9" style="2"/>
    <col min="20" max="20" width="16.375" style="2" customWidth="1"/>
    <col min="21" max="245" width="9" style="2"/>
  </cols>
  <sheetData>
    <row r="1" spans="1:245" ht="14.25" thickBot="1" x14ac:dyDescent="0.2"/>
    <row r="2" spans="1:245" ht="15" thickTop="1" thickBot="1" x14ac:dyDescent="0.2">
      <c r="C2" s="259"/>
      <c r="D2" s="506" t="s">
        <v>0</v>
      </c>
      <c r="E2" s="262">
        <v>1</v>
      </c>
      <c r="F2" s="261"/>
      <c r="G2" s="262">
        <v>2</v>
      </c>
      <c r="H2" s="263"/>
      <c r="I2" s="260">
        <v>3</v>
      </c>
      <c r="J2" s="271"/>
      <c r="K2" s="262">
        <v>4</v>
      </c>
      <c r="L2" s="271"/>
    </row>
    <row r="3" spans="1:245" s="1" customFormat="1" ht="30" customHeight="1" x14ac:dyDescent="0.15">
      <c r="C3" s="264" t="s">
        <v>1</v>
      </c>
      <c r="D3" s="507" t="s">
        <v>138</v>
      </c>
      <c r="E3" s="341" t="s">
        <v>145</v>
      </c>
      <c r="F3" s="340" t="s">
        <v>161</v>
      </c>
      <c r="G3" s="341" t="s">
        <v>186</v>
      </c>
      <c r="H3" s="340" t="s">
        <v>137</v>
      </c>
      <c r="I3" s="342" t="s">
        <v>6</v>
      </c>
      <c r="J3" s="343" t="s">
        <v>154</v>
      </c>
      <c r="K3" s="272"/>
      <c r="L3" s="273"/>
      <c r="M3" s="1" t="s">
        <v>133</v>
      </c>
    </row>
    <row r="4" spans="1:245" ht="6.75" customHeight="1" x14ac:dyDescent="0.15">
      <c r="C4" s="265"/>
      <c r="D4" s="508"/>
      <c r="E4" s="336"/>
      <c r="F4" s="335"/>
      <c r="G4" s="336"/>
      <c r="H4" s="335"/>
      <c r="I4" s="337"/>
      <c r="J4" s="338"/>
      <c r="K4" s="267"/>
      <c r="L4" s="274"/>
      <c r="IF4"/>
      <c r="IG4"/>
      <c r="IH4"/>
      <c r="II4"/>
      <c r="IJ4"/>
      <c r="IK4"/>
    </row>
    <row r="5" spans="1:245" s="1" customFormat="1" ht="30" customHeight="1" x14ac:dyDescent="0.15">
      <c r="A5" s="1">
        <v>1</v>
      </c>
      <c r="C5" s="268" t="s">
        <v>3</v>
      </c>
      <c r="D5" s="269" t="s">
        <v>139</v>
      </c>
      <c r="E5" s="344" t="s">
        <v>162</v>
      </c>
      <c r="F5" s="345" t="s">
        <v>163</v>
      </c>
      <c r="G5" s="346" t="s">
        <v>185</v>
      </c>
      <c r="H5" s="345" t="s">
        <v>164</v>
      </c>
      <c r="I5" s="347" t="s">
        <v>155</v>
      </c>
      <c r="J5" s="348" t="s">
        <v>137</v>
      </c>
      <c r="K5" s="292"/>
      <c r="L5" s="275"/>
      <c r="M5" s="1" t="s">
        <v>133</v>
      </c>
    </row>
    <row r="6" spans="1:245" ht="6.75" customHeight="1" x14ac:dyDescent="0.15">
      <c r="C6" s="265"/>
      <c r="D6" s="266"/>
      <c r="E6" s="334"/>
      <c r="F6" s="335"/>
      <c r="G6" s="336"/>
      <c r="H6" s="335"/>
      <c r="I6" s="337"/>
      <c r="J6" s="339"/>
      <c r="K6" s="267"/>
      <c r="L6" s="274"/>
      <c r="IF6"/>
      <c r="IG6"/>
      <c r="IH6"/>
      <c r="II6"/>
      <c r="IJ6"/>
      <c r="IK6"/>
    </row>
    <row r="7" spans="1:245" s="1" customFormat="1" ht="30" customHeight="1" x14ac:dyDescent="0.15">
      <c r="C7" s="268" t="s">
        <v>4</v>
      </c>
      <c r="D7" s="269" t="s">
        <v>140</v>
      </c>
      <c r="E7" s="360" t="s">
        <v>165</v>
      </c>
      <c r="F7" s="356" t="s">
        <v>2</v>
      </c>
      <c r="G7" s="357" t="s">
        <v>184</v>
      </c>
      <c r="H7" s="356" t="s">
        <v>166</v>
      </c>
      <c r="I7" s="358" t="s">
        <v>167</v>
      </c>
      <c r="J7" s="359" t="s">
        <v>2</v>
      </c>
      <c r="K7" s="292"/>
      <c r="L7" s="275"/>
      <c r="M7" s="1" t="s">
        <v>135</v>
      </c>
    </row>
    <row r="8" spans="1:245" ht="6.75" customHeight="1" x14ac:dyDescent="0.15">
      <c r="C8" s="265"/>
      <c r="D8" s="266"/>
      <c r="E8" s="334"/>
      <c r="F8" s="335"/>
      <c r="G8" s="336"/>
      <c r="H8" s="335"/>
      <c r="I8" s="337"/>
      <c r="J8" s="339"/>
      <c r="K8" s="267"/>
      <c r="L8" s="274"/>
      <c r="IF8"/>
      <c r="IG8"/>
      <c r="IH8"/>
      <c r="II8"/>
      <c r="IJ8"/>
      <c r="IK8"/>
    </row>
    <row r="9" spans="1:245" s="1" customFormat="1" ht="30" customHeight="1" x14ac:dyDescent="0.15">
      <c r="A9" s="1">
        <v>1</v>
      </c>
      <c r="C9" s="268" t="s">
        <v>5</v>
      </c>
      <c r="D9" s="269" t="s">
        <v>140</v>
      </c>
      <c r="E9" s="360" t="s">
        <v>181</v>
      </c>
      <c r="F9" s="356" t="s">
        <v>187</v>
      </c>
      <c r="G9" s="358" t="s">
        <v>144</v>
      </c>
      <c r="H9" s="356" t="s">
        <v>168</v>
      </c>
      <c r="I9" s="358" t="s">
        <v>169</v>
      </c>
      <c r="J9" s="359" t="s">
        <v>2</v>
      </c>
      <c r="K9" s="276"/>
      <c r="L9" s="277"/>
      <c r="M9" s="1" t="s">
        <v>135</v>
      </c>
    </row>
    <row r="10" spans="1:245" ht="6.75" customHeight="1" x14ac:dyDescent="0.15">
      <c r="C10" s="265"/>
      <c r="D10" s="266"/>
      <c r="E10" s="334"/>
      <c r="F10" s="335"/>
      <c r="G10" s="336"/>
      <c r="H10" s="335"/>
      <c r="I10" s="337"/>
      <c r="J10" s="339"/>
      <c r="K10" s="267"/>
      <c r="L10" s="274"/>
      <c r="IF10"/>
      <c r="IG10"/>
      <c r="IH10"/>
      <c r="II10"/>
      <c r="IJ10"/>
      <c r="IK10"/>
    </row>
    <row r="11" spans="1:245" s="1" customFormat="1" ht="30" customHeight="1" x14ac:dyDescent="0.15">
      <c r="C11" s="268" t="s">
        <v>7</v>
      </c>
      <c r="D11" s="269" t="s">
        <v>141</v>
      </c>
      <c r="E11" s="349" t="s">
        <v>170</v>
      </c>
      <c r="F11" s="350" t="s">
        <v>143</v>
      </c>
      <c r="G11" s="351" t="s">
        <v>171</v>
      </c>
      <c r="H11" s="350" t="s">
        <v>2</v>
      </c>
      <c r="I11" s="352" t="s">
        <v>172</v>
      </c>
      <c r="J11" s="353" t="s">
        <v>2</v>
      </c>
      <c r="K11" s="270"/>
      <c r="L11" s="275"/>
      <c r="M11" s="1" t="s">
        <v>134</v>
      </c>
    </row>
    <row r="12" spans="1:245" ht="6.75" customHeight="1" x14ac:dyDescent="0.15">
      <c r="C12" s="265"/>
      <c r="D12" s="266"/>
      <c r="E12" s="334"/>
      <c r="F12" s="335"/>
      <c r="G12" s="336"/>
      <c r="H12" s="335"/>
      <c r="I12" s="337"/>
      <c r="J12" s="339"/>
      <c r="K12" s="267"/>
      <c r="L12" s="274"/>
      <c r="IF12"/>
      <c r="IG12"/>
      <c r="IH12"/>
      <c r="II12"/>
      <c r="IJ12"/>
      <c r="IK12"/>
    </row>
    <row r="13" spans="1:245" s="1" customFormat="1" ht="30" customHeight="1" x14ac:dyDescent="0.15">
      <c r="A13" s="1">
        <v>1</v>
      </c>
      <c r="C13" s="268" t="s">
        <v>8</v>
      </c>
      <c r="D13" s="269" t="s">
        <v>141</v>
      </c>
      <c r="E13" s="354" t="s">
        <v>9</v>
      </c>
      <c r="F13" s="350" t="s">
        <v>2</v>
      </c>
      <c r="G13" s="351" t="s">
        <v>173</v>
      </c>
      <c r="H13" s="350" t="s">
        <v>2</v>
      </c>
      <c r="I13" s="351" t="s">
        <v>183</v>
      </c>
      <c r="J13" s="355" t="s">
        <v>137</v>
      </c>
      <c r="K13" s="292"/>
      <c r="L13" s="275"/>
      <c r="M13" s="1" t="s">
        <v>134</v>
      </c>
    </row>
    <row r="14" spans="1:245" ht="6.75" customHeight="1" x14ac:dyDescent="0.15">
      <c r="C14" s="265"/>
      <c r="D14" s="266"/>
      <c r="E14" s="334"/>
      <c r="F14" s="335"/>
      <c r="G14" s="336"/>
      <c r="H14" s="335"/>
      <c r="I14" s="337"/>
      <c r="J14" s="339"/>
      <c r="K14" s="267"/>
      <c r="L14" s="274"/>
      <c r="IF14"/>
      <c r="IG14"/>
      <c r="IH14"/>
      <c r="II14"/>
      <c r="IJ14"/>
      <c r="IK14"/>
    </row>
    <row r="15" spans="1:245" s="1" customFormat="1" ht="30" customHeight="1" x14ac:dyDescent="0.15">
      <c r="C15" s="268" t="s">
        <v>10</v>
      </c>
      <c r="D15" s="269" t="s">
        <v>142</v>
      </c>
      <c r="E15" s="361" t="s">
        <v>174</v>
      </c>
      <c r="F15" s="362" t="s">
        <v>2</v>
      </c>
      <c r="G15" s="363" t="s">
        <v>182</v>
      </c>
      <c r="H15" s="364" t="s">
        <v>175</v>
      </c>
      <c r="I15" s="363" t="s">
        <v>176</v>
      </c>
      <c r="J15" s="365" t="s">
        <v>2</v>
      </c>
      <c r="K15" s="270"/>
      <c r="L15" s="275"/>
      <c r="M15" s="1" t="s">
        <v>136</v>
      </c>
    </row>
    <row r="16" spans="1:245" ht="6.75" customHeight="1" x14ac:dyDescent="0.15">
      <c r="C16" s="265"/>
      <c r="D16" s="266"/>
      <c r="E16" s="334"/>
      <c r="F16" s="335"/>
      <c r="G16" s="336"/>
      <c r="H16" s="335"/>
      <c r="I16" s="337"/>
      <c r="J16" s="339"/>
      <c r="K16" s="267"/>
      <c r="L16" s="274"/>
      <c r="IF16"/>
      <c r="IG16"/>
      <c r="IH16"/>
      <c r="II16"/>
      <c r="IJ16"/>
      <c r="IK16"/>
    </row>
    <row r="17" spans="1:13" s="1" customFormat="1" ht="30" customHeight="1" thickBot="1" x14ac:dyDescent="0.2">
      <c r="A17" s="1">
        <v>1</v>
      </c>
      <c r="C17" s="517" t="s">
        <v>11</v>
      </c>
      <c r="D17" s="511" t="s">
        <v>142</v>
      </c>
      <c r="E17" s="512" t="s">
        <v>177</v>
      </c>
      <c r="F17" s="513" t="s">
        <v>137</v>
      </c>
      <c r="G17" s="514" t="s">
        <v>178</v>
      </c>
      <c r="H17" s="513" t="s">
        <v>137</v>
      </c>
      <c r="I17" s="515" t="s">
        <v>179</v>
      </c>
      <c r="J17" s="516" t="s">
        <v>2</v>
      </c>
      <c r="K17" s="293"/>
      <c r="L17" s="278"/>
      <c r="M17" s="1" t="s">
        <v>136</v>
      </c>
    </row>
    <row r="19" spans="1:13" x14ac:dyDescent="0.15">
      <c r="C19" s="258"/>
      <c r="D19" s="3"/>
      <c r="E19" s="258"/>
      <c r="F19" s="3"/>
      <c r="G19" s="258"/>
      <c r="H19" s="2"/>
      <c r="I19" s="2"/>
      <c r="J19" s="2"/>
      <c r="K19" s="2"/>
      <c r="L19" s="2"/>
    </row>
    <row r="20" spans="1:13" x14ac:dyDescent="0.15">
      <c r="C20" s="258"/>
      <c r="D20" s="3"/>
      <c r="E20" s="258"/>
      <c r="F20" s="3"/>
      <c r="G20" s="258"/>
      <c r="H20" s="2"/>
      <c r="I20" s="2"/>
      <c r="J20" s="2"/>
      <c r="K20" s="2"/>
      <c r="L20" s="2"/>
    </row>
    <row r="21" spans="1:13" x14ac:dyDescent="0.15">
      <c r="C21" s="258"/>
      <c r="D21" s="3"/>
      <c r="E21" s="258"/>
      <c r="F21" s="3"/>
      <c r="G21" s="258"/>
      <c r="H21" s="2"/>
      <c r="I21" s="2"/>
      <c r="J21" s="2"/>
      <c r="K21" s="2"/>
      <c r="L21" s="2"/>
    </row>
    <row r="22" spans="1:13" x14ac:dyDescent="0.15">
      <c r="C22" s="258"/>
      <c r="D22" s="3"/>
      <c r="E22" s="258"/>
      <c r="F22" s="3"/>
      <c r="G22" s="258"/>
      <c r="H22" s="2"/>
      <c r="I22" s="2"/>
      <c r="J22" s="2"/>
      <c r="K22" s="2"/>
      <c r="L22" s="2"/>
    </row>
    <row r="23" spans="1:13" x14ac:dyDescent="0.15">
      <c r="C23" s="258"/>
      <c r="D23" s="3"/>
      <c r="E23" s="258"/>
      <c r="F23" s="3"/>
      <c r="G23" s="258"/>
      <c r="H23" s="2"/>
      <c r="I23" s="2"/>
      <c r="J23" s="2"/>
      <c r="K23" s="2"/>
      <c r="L23" s="2"/>
    </row>
    <row r="24" spans="1:13" x14ac:dyDescent="0.15">
      <c r="C24" s="258"/>
      <c r="D24" s="3"/>
      <c r="E24" s="258"/>
      <c r="F24" s="3"/>
      <c r="G24" s="258"/>
      <c r="H24" s="2"/>
      <c r="I24" s="2"/>
      <c r="J24" s="2"/>
      <c r="K24" s="2"/>
      <c r="L24" s="2"/>
    </row>
    <row r="25" spans="1:13" x14ac:dyDescent="0.15">
      <c r="C25" s="258"/>
      <c r="D25" s="3"/>
      <c r="E25" s="258"/>
      <c r="F25" s="3"/>
      <c r="G25" s="258"/>
      <c r="H25" s="2"/>
      <c r="I25" s="2"/>
      <c r="J25" s="2"/>
      <c r="K25" s="2"/>
      <c r="L25" s="2"/>
    </row>
    <row r="26" spans="1:13" x14ac:dyDescent="0.15">
      <c r="C26" s="258"/>
      <c r="D26" s="3"/>
      <c r="E26" s="258"/>
      <c r="F26" s="3"/>
      <c r="G26" s="258"/>
      <c r="H26" s="2"/>
      <c r="I26" s="2"/>
      <c r="J26" s="2"/>
      <c r="K26" s="2"/>
      <c r="L26" s="2"/>
    </row>
    <row r="27" spans="1:13" x14ac:dyDescent="0.15">
      <c r="C27" s="258"/>
      <c r="D27" s="3"/>
      <c r="E27" s="258"/>
      <c r="F27" s="3"/>
      <c r="G27" s="258"/>
      <c r="H27" s="2"/>
      <c r="I27" s="2"/>
      <c r="J27" s="2"/>
      <c r="K27" s="2"/>
      <c r="L27" s="2"/>
    </row>
    <row r="28" spans="1:13" x14ac:dyDescent="0.15">
      <c r="C28" s="258"/>
      <c r="D28" s="3"/>
      <c r="E28" s="258"/>
      <c r="F28" s="3"/>
      <c r="G28" s="258"/>
      <c r="H28" s="2"/>
      <c r="I28" s="2"/>
      <c r="J28" s="2"/>
      <c r="K28" s="2"/>
      <c r="L28" s="2"/>
    </row>
    <row r="29" spans="1:13" x14ac:dyDescent="0.15">
      <c r="C29" s="258"/>
      <c r="D29" s="3"/>
      <c r="E29" s="258"/>
      <c r="F29" s="3"/>
      <c r="G29" s="258"/>
      <c r="H29" s="2"/>
      <c r="I29" s="2"/>
      <c r="J29" s="2"/>
      <c r="K29" s="2"/>
      <c r="L29" s="2"/>
    </row>
    <row r="30" spans="1:13" x14ac:dyDescent="0.15">
      <c r="C30" s="258"/>
      <c r="D30" s="3"/>
      <c r="E30" s="258"/>
      <c r="F30" s="3"/>
      <c r="G30" s="258"/>
      <c r="H30" s="2"/>
      <c r="I30" s="2"/>
      <c r="J30" s="2"/>
      <c r="K30" s="2"/>
      <c r="L30" s="2"/>
    </row>
    <row r="31" spans="1:13" x14ac:dyDescent="0.15">
      <c r="C31" s="258"/>
      <c r="D31" s="3"/>
      <c r="E31" s="258"/>
      <c r="F31" s="3"/>
      <c r="G31" s="258"/>
      <c r="H31" s="2"/>
      <c r="I31" s="2"/>
      <c r="J31" s="2"/>
      <c r="K31" s="2"/>
      <c r="L31" s="2"/>
    </row>
    <row r="32" spans="1:13" x14ac:dyDescent="0.15">
      <c r="C32" s="258"/>
      <c r="D32" s="3"/>
      <c r="E32" s="258"/>
      <c r="F32" s="3"/>
      <c r="G32" s="258"/>
      <c r="H32" s="2"/>
      <c r="I32" s="2"/>
      <c r="J32" s="2"/>
      <c r="K32" s="2"/>
      <c r="L32" s="2"/>
    </row>
    <row r="33" spans="3:12" x14ac:dyDescent="0.15">
      <c r="C33" s="258"/>
      <c r="D33" s="3"/>
      <c r="E33" s="258"/>
      <c r="F33" s="3"/>
      <c r="G33" s="258"/>
      <c r="H33" s="2"/>
      <c r="I33" s="2"/>
      <c r="J33" s="2"/>
      <c r="K33" s="2"/>
      <c r="L33" s="2"/>
    </row>
    <row r="34" spans="3:12" x14ac:dyDescent="0.15">
      <c r="C34" s="258"/>
      <c r="D34" s="3"/>
      <c r="E34" s="258"/>
      <c r="F34" s="3"/>
      <c r="G34" s="258"/>
      <c r="H34" s="2"/>
      <c r="I34" s="2"/>
      <c r="J34" s="2"/>
      <c r="K34" s="2"/>
      <c r="L34" s="2"/>
    </row>
    <row r="35" spans="3:12" x14ac:dyDescent="0.15">
      <c r="C35" s="258"/>
      <c r="D35" s="3"/>
      <c r="E35" s="258"/>
      <c r="F35" s="3"/>
      <c r="G35" s="258"/>
      <c r="H35" s="2"/>
      <c r="I35" s="2"/>
      <c r="J35" s="2"/>
      <c r="K35" s="2"/>
      <c r="L35" s="2"/>
    </row>
    <row r="36" spans="3:12" x14ac:dyDescent="0.15">
      <c r="C36" s="258"/>
      <c r="D36" s="3"/>
      <c r="E36" s="258"/>
      <c r="F36" s="3"/>
      <c r="G36" s="258"/>
      <c r="H36" s="2"/>
      <c r="I36" s="2"/>
      <c r="J36" s="2"/>
      <c r="K36" s="2"/>
      <c r="L36" s="2"/>
    </row>
    <row r="37" spans="3:12" x14ac:dyDescent="0.15">
      <c r="C37" s="258"/>
      <c r="D37" s="3"/>
      <c r="E37" s="258"/>
      <c r="F37" s="3"/>
      <c r="G37" s="258"/>
      <c r="H37" s="2"/>
      <c r="I37" s="2"/>
      <c r="J37" s="2"/>
      <c r="K37" s="2"/>
      <c r="L37" s="2"/>
    </row>
    <row r="38" spans="3:12" x14ac:dyDescent="0.15">
      <c r="C38" s="258"/>
      <c r="D38" s="3"/>
      <c r="E38" s="258"/>
      <c r="F38" s="3"/>
      <c r="G38" s="258"/>
      <c r="H38" s="2"/>
      <c r="I38" s="2"/>
      <c r="J38" s="2"/>
      <c r="K38" s="2"/>
      <c r="L38" s="2"/>
    </row>
    <row r="39" spans="3:12" x14ac:dyDescent="0.15">
      <c r="C39" s="258"/>
      <c r="D39" s="3"/>
      <c r="E39" s="258"/>
      <c r="F39" s="3"/>
      <c r="G39" s="258"/>
      <c r="H39" s="2"/>
      <c r="I39" s="2"/>
      <c r="J39" s="2"/>
      <c r="K39" s="2"/>
      <c r="L39" s="2"/>
    </row>
    <row r="40" spans="3:12" x14ac:dyDescent="0.15">
      <c r="C40" s="258"/>
      <c r="D40" s="3"/>
      <c r="E40" s="258"/>
      <c r="F40" s="3"/>
      <c r="G40" s="258"/>
      <c r="H40" s="2"/>
      <c r="I40" s="2"/>
      <c r="J40" s="2"/>
      <c r="K40" s="2"/>
      <c r="L40" s="2"/>
    </row>
    <row r="41" spans="3:12" x14ac:dyDescent="0.15">
      <c r="C41" s="258"/>
      <c r="D41" s="3"/>
      <c r="E41" s="258"/>
      <c r="F41" s="3"/>
      <c r="G41" s="258"/>
      <c r="H41" s="2"/>
      <c r="I41" s="2"/>
      <c r="J41" s="2"/>
      <c r="K41" s="2"/>
      <c r="L41" s="2"/>
    </row>
    <row r="42" spans="3:12" x14ac:dyDescent="0.15">
      <c r="C42" s="258"/>
      <c r="D42" s="3"/>
      <c r="E42" s="258"/>
      <c r="F42" s="3"/>
      <c r="G42" s="258"/>
      <c r="H42" s="2"/>
      <c r="I42" s="2"/>
      <c r="J42" s="2"/>
      <c r="K42" s="2"/>
      <c r="L42" s="2"/>
    </row>
  </sheetData>
  <phoneticPr fontId="59"/>
  <printOptions horizontalCentered="1"/>
  <pageMargins left="0.196527777777778" right="0.196527777777778" top="0.39305555555555599" bottom="0" header="0.51180555555555596" footer="0.51180555555555596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view="pageBreakPreview" zoomScale="75" zoomScaleNormal="50" zoomScaleSheetLayoutView="75" workbookViewId="0"/>
  </sheetViews>
  <sheetFormatPr defaultColWidth="9" defaultRowHeight="14.25" x14ac:dyDescent="0.15"/>
  <cols>
    <col min="1" max="1" width="5" style="126" customWidth="1"/>
    <col min="2" max="2" width="12.125" style="127" customWidth="1"/>
    <col min="3" max="3" width="4.125" style="128" customWidth="1"/>
    <col min="4" max="4" width="14.125" style="123" customWidth="1"/>
    <col min="5" max="5" width="4.875" style="129" customWidth="1"/>
    <col min="6" max="6" width="4" style="123" customWidth="1"/>
    <col min="7" max="7" width="4" style="129" customWidth="1"/>
    <col min="8" max="8" width="14.125" style="123" customWidth="1"/>
    <col min="9" max="9" width="5.625" style="123" customWidth="1"/>
    <col min="10" max="10" width="5.625" style="130" customWidth="1"/>
    <col min="11" max="11" width="13.5" style="130" hidden="1" customWidth="1"/>
    <col min="12" max="12" width="7" style="233" customWidth="1"/>
    <col min="13" max="13" width="3.625" style="127" customWidth="1"/>
    <col min="14" max="14" width="7" style="233" customWidth="1"/>
    <col min="15" max="15" width="14.875" style="123" customWidth="1"/>
    <col min="16" max="16" width="4" style="129" customWidth="1"/>
    <col min="17" max="17" width="4" style="123" customWidth="1"/>
    <col min="18" max="18" width="4" style="129" customWidth="1"/>
    <col min="19" max="19" width="15.125" style="123" customWidth="1"/>
    <col min="20" max="20" width="5.625" style="123" customWidth="1"/>
    <col min="21" max="21" width="5.625" style="130" customWidth="1"/>
    <col min="22" max="22" width="13.5" style="130" hidden="1" customWidth="1"/>
    <col min="23" max="23" width="3.875" style="128" customWidth="1"/>
    <col min="24" max="24" width="6.875" style="131" customWidth="1"/>
    <col min="25" max="25" width="2.875" style="131" customWidth="1"/>
    <col min="26" max="26" width="6.875" style="131" customWidth="1"/>
    <col min="27" max="29" width="11.625" style="123" customWidth="1"/>
    <col min="30" max="30" width="14" style="123" customWidth="1"/>
    <col min="31" max="256" width="9" style="131"/>
  </cols>
  <sheetData>
    <row r="1" spans="1:30" s="121" customFormat="1" ht="21" x14ac:dyDescent="0.15">
      <c r="A1" s="126"/>
      <c r="B1" s="127"/>
      <c r="C1" s="132"/>
      <c r="D1" s="133"/>
      <c r="E1" s="134"/>
      <c r="F1" s="133"/>
      <c r="G1" s="134"/>
      <c r="H1" s="133"/>
      <c r="I1" s="133"/>
      <c r="J1" s="158"/>
      <c r="K1" s="158"/>
      <c r="L1" s="234"/>
      <c r="M1" s="159"/>
      <c r="N1" s="234"/>
      <c r="O1" s="158"/>
      <c r="P1" s="160"/>
      <c r="Q1" s="158"/>
      <c r="R1" s="160"/>
      <c r="S1" s="158"/>
      <c r="T1" s="158"/>
      <c r="U1" s="158"/>
      <c r="V1" s="158"/>
      <c r="W1" s="132"/>
      <c r="AA1" s="210"/>
      <c r="AB1" s="210"/>
      <c r="AC1" s="210"/>
      <c r="AD1" s="210"/>
    </row>
    <row r="2" spans="1:30" s="122" customFormat="1" ht="19.5" customHeight="1" x14ac:dyDescent="0.15">
      <c r="A2" s="529" t="s">
        <v>146</v>
      </c>
      <c r="B2" s="530"/>
      <c r="C2" s="135"/>
      <c r="D2" s="136" t="s">
        <v>35</v>
      </c>
      <c r="E2" s="137"/>
      <c r="F2" s="136"/>
      <c r="G2" s="137"/>
      <c r="H2" s="136"/>
      <c r="I2" s="136"/>
      <c r="J2" s="161"/>
      <c r="K2" s="162"/>
      <c r="L2" s="235"/>
      <c r="M2" s="163"/>
      <c r="N2" s="236"/>
      <c r="O2" s="136" t="s">
        <v>36</v>
      </c>
      <c r="P2" s="137"/>
      <c r="Q2" s="199"/>
      <c r="R2" s="137"/>
      <c r="S2" s="136"/>
      <c r="T2" s="136"/>
      <c r="U2" s="200"/>
      <c r="V2" s="201"/>
      <c r="W2" s="202"/>
    </row>
    <row r="3" spans="1:30" s="123" customFormat="1" ht="18.75" customHeight="1" x14ac:dyDescent="0.15">
      <c r="A3" s="531"/>
      <c r="B3" s="532"/>
      <c r="C3" s="138"/>
      <c r="D3" s="139" t="s">
        <v>37</v>
      </c>
      <c r="E3" s="140"/>
      <c r="F3" s="139"/>
      <c r="G3" s="140"/>
      <c r="H3" s="139"/>
      <c r="I3" s="139"/>
      <c r="J3" s="164"/>
      <c r="K3" s="164"/>
      <c r="L3" s="509">
        <v>0.38541666666666702</v>
      </c>
      <c r="M3" s="165" t="s">
        <v>38</v>
      </c>
      <c r="N3" s="237"/>
      <c r="O3" s="139" t="s">
        <v>37</v>
      </c>
      <c r="P3" s="140"/>
      <c r="Q3" s="139"/>
      <c r="R3" s="140"/>
      <c r="S3" s="139"/>
      <c r="T3" s="139"/>
      <c r="U3" s="195"/>
      <c r="V3" s="203"/>
      <c r="W3" s="204"/>
    </row>
    <row r="4" spans="1:30" s="124" customFormat="1" x14ac:dyDescent="0.15">
      <c r="A4" s="533"/>
      <c r="B4" s="534"/>
      <c r="C4" s="141"/>
      <c r="D4" s="142"/>
      <c r="E4" s="143"/>
      <c r="F4" s="142"/>
      <c r="G4" s="143"/>
      <c r="H4" s="142"/>
      <c r="I4" s="166" t="s">
        <v>188</v>
      </c>
      <c r="J4" s="167" t="s">
        <v>40</v>
      </c>
      <c r="K4" s="168" t="s">
        <v>40</v>
      </c>
      <c r="L4" s="238">
        <v>3.472222222222222E-3</v>
      </c>
      <c r="M4" s="169"/>
      <c r="N4" s="239">
        <v>1.8749999999999999E-2</v>
      </c>
      <c r="O4" s="170"/>
      <c r="P4" s="171"/>
      <c r="Q4" s="170"/>
      <c r="R4" s="171"/>
      <c r="S4" s="170"/>
      <c r="T4" s="166" t="s">
        <v>188</v>
      </c>
      <c r="U4" s="167" t="s">
        <v>40</v>
      </c>
      <c r="V4" s="205" t="s">
        <v>40</v>
      </c>
      <c r="W4" s="206"/>
    </row>
    <row r="5" spans="1:30" ht="51" customHeight="1" x14ac:dyDescent="0.15">
      <c r="A5" s="541" t="s">
        <v>41</v>
      </c>
      <c r="B5" s="144" t="s">
        <v>42</v>
      </c>
      <c r="C5" s="526" t="s">
        <v>148</v>
      </c>
      <c r="D5" s="294" t="str">
        <f>第20回参加チーム!E3</f>
        <v>ブルーイーグルス</v>
      </c>
      <c r="E5" s="295">
        <v>3</v>
      </c>
      <c r="F5" s="296" t="s">
        <v>43</v>
      </c>
      <c r="G5" s="295">
        <v>0</v>
      </c>
      <c r="H5" s="297" t="str">
        <f>第20回参加チーム!G3</f>
        <v>ベイエリアＦＣ</v>
      </c>
      <c r="I5" s="172" t="str">
        <f>D15</f>
        <v>江東ＹＭＣＡ</v>
      </c>
      <c r="J5" s="173" t="str">
        <f>H15</f>
        <v>佃ＦＣ</v>
      </c>
      <c r="K5" s="174" t="str">
        <f>H15</f>
        <v>佃ＦＣ</v>
      </c>
      <c r="L5" s="510">
        <v>0.39583333333333331</v>
      </c>
      <c r="M5" s="175" t="s">
        <v>44</v>
      </c>
      <c r="N5" s="240">
        <f>L5+$N$4</f>
        <v>0.4145833333333333</v>
      </c>
      <c r="O5" s="317" t="str">
        <f>第20回参加チーム!E11</f>
        <v>ＦＣ大島</v>
      </c>
      <c r="P5" s="318">
        <v>0</v>
      </c>
      <c r="Q5" s="319" t="s">
        <v>43</v>
      </c>
      <c r="R5" s="318">
        <v>0</v>
      </c>
      <c r="S5" s="317" t="str">
        <f>第20回参加チーム!G11</f>
        <v>ＦＣ城東</v>
      </c>
      <c r="T5" s="172" t="str">
        <f>O15</f>
        <v>深川ＳＣ</v>
      </c>
      <c r="U5" s="173" t="str">
        <f>S15</f>
        <v>五砂ＦＣ</v>
      </c>
      <c r="V5" s="207" t="str">
        <f>S15</f>
        <v>五砂ＦＣ</v>
      </c>
      <c r="W5" s="526" t="s">
        <v>160</v>
      </c>
    </row>
    <row r="6" spans="1:30" ht="18.75" customHeight="1" x14ac:dyDescent="0.15">
      <c r="A6" s="542"/>
      <c r="B6" s="145"/>
      <c r="C6" s="527"/>
      <c r="D6" s="298"/>
      <c r="E6" s="299"/>
      <c r="F6" s="300"/>
      <c r="G6" s="301"/>
      <c r="H6" s="302"/>
      <c r="I6" s="176"/>
      <c r="J6" s="177"/>
      <c r="K6" s="178"/>
      <c r="L6" s="241"/>
      <c r="M6" s="179"/>
      <c r="N6" s="242"/>
      <c r="O6" s="320"/>
      <c r="P6" s="321"/>
      <c r="Q6" s="322"/>
      <c r="R6" s="323"/>
      <c r="S6" s="320"/>
      <c r="T6" s="176"/>
      <c r="U6" s="177"/>
      <c r="V6" s="178"/>
      <c r="W6" s="527"/>
    </row>
    <row r="7" spans="1:30" ht="51.75" customHeight="1" x14ac:dyDescent="0.15">
      <c r="A7" s="542"/>
      <c r="B7" s="145" t="s">
        <v>45</v>
      </c>
      <c r="C7" s="527"/>
      <c r="D7" s="303" t="str">
        <f>第20回参加チーム!E5</f>
        <v>佃ＦＣ</v>
      </c>
      <c r="E7" s="304">
        <v>0</v>
      </c>
      <c r="F7" s="305" t="s">
        <v>43</v>
      </c>
      <c r="G7" s="304">
        <v>4</v>
      </c>
      <c r="H7" s="306" t="str">
        <f>第20回参加チーム!G5</f>
        <v>新浜ＦＣ</v>
      </c>
      <c r="I7" s="180" t="str">
        <f t="shared" ref="I7" si="0">D5</f>
        <v>ブルーイーグルス</v>
      </c>
      <c r="J7" s="181" t="str">
        <f t="shared" ref="J7" si="1">H5</f>
        <v>ベイエリアＦＣ</v>
      </c>
      <c r="K7" s="182" t="str">
        <f t="shared" ref="K7" si="2">H5</f>
        <v>ベイエリアＦＣ</v>
      </c>
      <c r="L7" s="243">
        <f>N5+$L$4</f>
        <v>0.41805555555555551</v>
      </c>
      <c r="M7" s="183" t="s">
        <v>44</v>
      </c>
      <c r="N7" s="244">
        <f>L7+$N$4</f>
        <v>0.4368055555555555</v>
      </c>
      <c r="O7" s="324" t="str">
        <f>第20回参加チーム!E13</f>
        <v>五砂ＦＣ</v>
      </c>
      <c r="P7" s="325">
        <v>0</v>
      </c>
      <c r="Q7" s="326" t="s">
        <v>43</v>
      </c>
      <c r="R7" s="325">
        <v>4</v>
      </c>
      <c r="S7" s="324" t="str">
        <f>第20回参加チーム!G13</f>
        <v>スカイＦＣ</v>
      </c>
      <c r="T7" s="180" t="str">
        <f t="shared" ref="T7" si="3">O5</f>
        <v>ＦＣ大島</v>
      </c>
      <c r="U7" s="181" t="str">
        <f t="shared" ref="U7" si="4">S5</f>
        <v>ＦＣ城東</v>
      </c>
      <c r="V7" s="207" t="str">
        <f t="shared" ref="V7" si="5">S5</f>
        <v>ＦＣ城東</v>
      </c>
      <c r="W7" s="527"/>
    </row>
    <row r="8" spans="1:30" ht="18.75" customHeight="1" x14ac:dyDescent="0.15">
      <c r="A8" s="542"/>
      <c r="B8" s="145"/>
      <c r="C8" s="527"/>
      <c r="D8" s="298"/>
      <c r="E8" s="299"/>
      <c r="F8" s="300"/>
      <c r="G8" s="301"/>
      <c r="H8" s="302"/>
      <c r="I8" s="176"/>
      <c r="J8" s="177"/>
      <c r="K8" s="178"/>
      <c r="L8" s="241"/>
      <c r="M8" s="179"/>
      <c r="N8" s="242"/>
      <c r="O8" s="320"/>
      <c r="P8" s="321"/>
      <c r="Q8" s="322"/>
      <c r="R8" s="323"/>
      <c r="S8" s="320"/>
      <c r="T8" s="176"/>
      <c r="U8" s="177"/>
      <c r="V8" s="178"/>
      <c r="W8" s="527"/>
    </row>
    <row r="9" spans="1:30" ht="51" customHeight="1" x14ac:dyDescent="0.15">
      <c r="A9" s="542"/>
      <c r="B9" s="145" t="s">
        <v>46</v>
      </c>
      <c r="C9" s="527"/>
      <c r="D9" s="307" t="str">
        <f>第20回参加チーム!G3</f>
        <v>ベイエリアＦＣ</v>
      </c>
      <c r="E9" s="304">
        <v>0</v>
      </c>
      <c r="F9" s="305" t="s">
        <v>43</v>
      </c>
      <c r="G9" s="304">
        <v>5</v>
      </c>
      <c r="H9" s="520" t="str">
        <f>第20回参加チーム!I3</f>
        <v>深川レインボーズ</v>
      </c>
      <c r="I9" s="180" t="str">
        <f>D7</f>
        <v>佃ＦＣ</v>
      </c>
      <c r="J9" s="181" t="str">
        <f>H7</f>
        <v>新浜ＦＣ</v>
      </c>
      <c r="K9" s="182" t="str">
        <f>H7</f>
        <v>新浜ＦＣ</v>
      </c>
      <c r="L9" s="243">
        <f>N7+$L$4</f>
        <v>0.44027777777777771</v>
      </c>
      <c r="M9" s="183" t="s">
        <v>44</v>
      </c>
      <c r="N9" s="244">
        <f>L9+$N$4</f>
        <v>0.4590277777777777</v>
      </c>
      <c r="O9" s="327" t="str">
        <f>第20回参加チーム!G11</f>
        <v>ＦＣ城東</v>
      </c>
      <c r="P9" s="325">
        <v>0</v>
      </c>
      <c r="Q9" s="326" t="s">
        <v>43</v>
      </c>
      <c r="R9" s="325">
        <v>1</v>
      </c>
      <c r="S9" s="522" t="str">
        <f>第20回参加チーム!I11</f>
        <v>スターキッカーズS</v>
      </c>
      <c r="T9" s="180" t="str">
        <f>O7</f>
        <v>五砂ＦＣ</v>
      </c>
      <c r="U9" s="181" t="str">
        <f>S7</f>
        <v>スカイＦＣ</v>
      </c>
      <c r="V9" s="182" t="str">
        <f>S7</f>
        <v>スカイＦＣ</v>
      </c>
      <c r="W9" s="527"/>
    </row>
    <row r="10" spans="1:30" ht="18.75" customHeight="1" x14ac:dyDescent="0.15">
      <c r="A10" s="542"/>
      <c r="B10" s="145"/>
      <c r="C10" s="527"/>
      <c r="D10" s="298"/>
      <c r="E10" s="299"/>
      <c r="F10" s="300"/>
      <c r="G10" s="301"/>
      <c r="H10" s="302"/>
      <c r="I10" s="176"/>
      <c r="J10" s="177"/>
      <c r="K10" s="178"/>
      <c r="L10" s="241"/>
      <c r="M10" s="179"/>
      <c r="N10" s="242"/>
      <c r="O10" s="320"/>
      <c r="P10" s="321"/>
      <c r="Q10" s="322"/>
      <c r="R10" s="323"/>
      <c r="S10" s="320"/>
      <c r="T10" s="176"/>
      <c r="U10" s="177"/>
      <c r="V10" s="178"/>
      <c r="W10" s="527"/>
    </row>
    <row r="11" spans="1:30" ht="51" customHeight="1" x14ac:dyDescent="0.15">
      <c r="A11" s="542"/>
      <c r="B11" s="145" t="s">
        <v>47</v>
      </c>
      <c r="C11" s="527"/>
      <c r="D11" s="303" t="str">
        <f>第20回参加チーム!G5</f>
        <v>新浜ＦＣ</v>
      </c>
      <c r="E11" s="304">
        <v>1</v>
      </c>
      <c r="F11" s="305" t="s">
        <v>43</v>
      </c>
      <c r="G11" s="304">
        <v>1</v>
      </c>
      <c r="H11" s="306" t="str">
        <f>第20回参加チーム!I5</f>
        <v>江東ＹＭＣＡ</v>
      </c>
      <c r="I11" s="180" t="str">
        <f>D9</f>
        <v>ベイエリアＦＣ</v>
      </c>
      <c r="J11" s="181" t="str">
        <f>H9</f>
        <v>深川レインボーズ</v>
      </c>
      <c r="K11" s="182"/>
      <c r="L11" s="243">
        <f>N9+$L$4</f>
        <v>0.46249999999999991</v>
      </c>
      <c r="M11" s="183" t="s">
        <v>44</v>
      </c>
      <c r="N11" s="244">
        <f>L11+$N$4</f>
        <v>0.4812499999999999</v>
      </c>
      <c r="O11" s="327" t="str">
        <f>第20回参加チーム!G13</f>
        <v>スカイＦＣ</v>
      </c>
      <c r="P11" s="325">
        <v>4</v>
      </c>
      <c r="Q11" s="326" t="s">
        <v>43</v>
      </c>
      <c r="R11" s="325">
        <v>1</v>
      </c>
      <c r="S11" s="327" t="str">
        <f>第20回参加チーム!I13</f>
        <v>深川ＳＣ</v>
      </c>
      <c r="T11" s="180" t="str">
        <f>O9</f>
        <v>ＦＣ城東</v>
      </c>
      <c r="U11" s="181" t="str">
        <f>S9</f>
        <v>スターキッカーズS</v>
      </c>
      <c r="V11" s="182" t="str">
        <f>S9</f>
        <v>スターキッカーズS</v>
      </c>
      <c r="W11" s="527"/>
    </row>
    <row r="12" spans="1:30" ht="18.75" customHeight="1" x14ac:dyDescent="0.15">
      <c r="A12" s="542"/>
      <c r="B12" s="145"/>
      <c r="C12" s="527"/>
      <c r="D12" s="298"/>
      <c r="E12" s="299"/>
      <c r="F12" s="300"/>
      <c r="G12" s="301"/>
      <c r="H12" s="302"/>
      <c r="I12" s="176"/>
      <c r="J12" s="177"/>
      <c r="K12" s="178"/>
      <c r="L12" s="241"/>
      <c r="M12" s="179"/>
      <c r="N12" s="242"/>
      <c r="O12" s="320"/>
      <c r="P12" s="321"/>
      <c r="Q12" s="322"/>
      <c r="R12" s="323"/>
      <c r="S12" s="320"/>
      <c r="T12" s="176"/>
      <c r="U12" s="177"/>
      <c r="V12" s="178"/>
      <c r="W12" s="527"/>
    </row>
    <row r="13" spans="1:30" ht="51" customHeight="1" x14ac:dyDescent="0.15">
      <c r="A13" s="542"/>
      <c r="B13" s="145" t="s">
        <v>48</v>
      </c>
      <c r="C13" s="527"/>
      <c r="D13" s="521" t="str">
        <f>第20回参加チーム!I3</f>
        <v>深川レインボーズ</v>
      </c>
      <c r="E13" s="304">
        <v>0</v>
      </c>
      <c r="F13" s="305" t="s">
        <v>43</v>
      </c>
      <c r="G13" s="304">
        <v>1</v>
      </c>
      <c r="H13" s="308" t="str">
        <f>第20回参加チーム!E3</f>
        <v>ブルーイーグルス</v>
      </c>
      <c r="I13" s="180" t="str">
        <f>D11</f>
        <v>新浜ＦＣ</v>
      </c>
      <c r="J13" s="181" t="str">
        <f>H11</f>
        <v>江東ＹＭＣＡ</v>
      </c>
      <c r="K13" s="182"/>
      <c r="L13" s="243">
        <f>N11+$L$4</f>
        <v>0.48472222222222211</v>
      </c>
      <c r="M13" s="183" t="s">
        <v>44</v>
      </c>
      <c r="N13" s="244">
        <f>L13+$N$4</f>
        <v>0.5034722222222221</v>
      </c>
      <c r="O13" s="522" t="str">
        <f>第20回参加チーム!I11</f>
        <v>スターキッカーズS</v>
      </c>
      <c r="P13" s="325">
        <v>9</v>
      </c>
      <c r="Q13" s="326" t="s">
        <v>43</v>
      </c>
      <c r="R13" s="325">
        <v>0</v>
      </c>
      <c r="S13" s="327" t="str">
        <f>第20回参加チーム!E11</f>
        <v>ＦＣ大島</v>
      </c>
      <c r="T13" s="180" t="str">
        <f t="shared" ref="T13" si="6">O11</f>
        <v>スカイＦＣ</v>
      </c>
      <c r="U13" s="181" t="str">
        <f t="shared" ref="U13" si="7">S11</f>
        <v>深川ＳＣ</v>
      </c>
      <c r="V13" s="182" t="str">
        <f>S11</f>
        <v>深川ＳＣ</v>
      </c>
      <c r="W13" s="527"/>
    </row>
    <row r="14" spans="1:30" ht="18.75" customHeight="1" x14ac:dyDescent="0.15">
      <c r="A14" s="542"/>
      <c r="B14" s="146"/>
      <c r="C14" s="527"/>
      <c r="D14" s="309"/>
      <c r="E14" s="310"/>
      <c r="F14" s="311"/>
      <c r="G14" s="312"/>
      <c r="H14" s="313"/>
      <c r="I14" s="184"/>
      <c r="J14" s="185"/>
      <c r="K14" s="186"/>
      <c r="L14" s="245"/>
      <c r="M14" s="187"/>
      <c r="N14" s="246"/>
      <c r="O14" s="328"/>
      <c r="P14" s="329"/>
      <c r="Q14" s="330"/>
      <c r="R14" s="331"/>
      <c r="S14" s="328"/>
      <c r="T14" s="184"/>
      <c r="U14" s="185"/>
      <c r="V14" s="186"/>
      <c r="W14" s="527"/>
    </row>
    <row r="15" spans="1:30" ht="51" customHeight="1" x14ac:dyDescent="0.15">
      <c r="A15" s="542"/>
      <c r="B15" s="147" t="s">
        <v>49</v>
      </c>
      <c r="C15" s="528"/>
      <c r="D15" s="314" t="str">
        <f>第20回参加チーム!I5</f>
        <v>江東ＹＭＣＡ</v>
      </c>
      <c r="E15" s="315">
        <v>5</v>
      </c>
      <c r="F15" s="305" t="s">
        <v>43</v>
      </c>
      <c r="G15" s="315">
        <v>0</v>
      </c>
      <c r="H15" s="316" t="str">
        <f>第20回参加チーム!E5</f>
        <v>佃ＦＣ</v>
      </c>
      <c r="I15" s="180" t="str">
        <f>D13</f>
        <v>深川レインボーズ</v>
      </c>
      <c r="J15" s="181" t="str">
        <f>H13</f>
        <v>ブルーイーグルス</v>
      </c>
      <c r="K15" s="188"/>
      <c r="L15" s="247">
        <f>N13+$L$4</f>
        <v>0.50694444444444431</v>
      </c>
      <c r="M15" s="189" t="s">
        <v>44</v>
      </c>
      <c r="N15" s="248">
        <f>L15+$N$4</f>
        <v>0.52569444444444435</v>
      </c>
      <c r="O15" s="332" t="str">
        <f>第20回参加チーム!I13</f>
        <v>深川ＳＣ</v>
      </c>
      <c r="P15" s="333">
        <v>1</v>
      </c>
      <c r="Q15" s="326" t="s">
        <v>43</v>
      </c>
      <c r="R15" s="333">
        <v>3</v>
      </c>
      <c r="S15" s="332" t="str">
        <f>第20回参加チーム!E13</f>
        <v>五砂ＦＣ</v>
      </c>
      <c r="T15" s="180" t="str">
        <f>O13</f>
        <v>スターキッカーズS</v>
      </c>
      <c r="U15" s="181" t="str">
        <f>S13</f>
        <v>ＦＣ大島</v>
      </c>
      <c r="V15" s="188" t="str">
        <f>S13</f>
        <v>ＦＣ大島</v>
      </c>
      <c r="W15" s="528"/>
    </row>
    <row r="16" spans="1:30" s="125" customFormat="1" ht="18" customHeight="1" x14ac:dyDescent="0.15">
      <c r="A16" s="535" t="s">
        <v>147</v>
      </c>
      <c r="B16" s="536"/>
      <c r="C16" s="148"/>
      <c r="D16" s="149" t="s">
        <v>35</v>
      </c>
      <c r="E16" s="150"/>
      <c r="F16" s="151"/>
      <c r="G16" s="150"/>
      <c r="H16" s="151"/>
      <c r="I16" s="151"/>
      <c r="J16" s="190"/>
      <c r="K16" s="191"/>
      <c r="L16" s="249"/>
      <c r="M16" s="192"/>
      <c r="N16" s="250"/>
      <c r="O16" s="193" t="s">
        <v>36</v>
      </c>
      <c r="P16" s="150"/>
      <c r="Q16" s="151"/>
      <c r="R16" s="150"/>
      <c r="S16" s="151"/>
      <c r="T16" s="151"/>
      <c r="U16" s="190"/>
      <c r="V16" s="191"/>
      <c r="W16" s="208"/>
    </row>
    <row r="17" spans="1:30" s="125" customFormat="1" ht="18" customHeight="1" x14ac:dyDescent="0.15">
      <c r="A17" s="537"/>
      <c r="B17" s="538"/>
      <c r="C17" s="138"/>
      <c r="D17" s="139" t="s">
        <v>37</v>
      </c>
      <c r="E17" s="140"/>
      <c r="F17" s="139"/>
      <c r="G17" s="140"/>
      <c r="H17" s="139"/>
      <c r="I17" s="139"/>
      <c r="J17" s="194"/>
      <c r="K17" s="195"/>
      <c r="L17" s="509">
        <v>0.54166666666666663</v>
      </c>
      <c r="M17" s="165" t="s">
        <v>38</v>
      </c>
      <c r="N17" s="237"/>
      <c r="O17" s="139" t="s">
        <v>37</v>
      </c>
      <c r="P17" s="140"/>
      <c r="Q17" s="139"/>
      <c r="R17" s="140"/>
      <c r="S17" s="139"/>
      <c r="T17" s="139"/>
      <c r="U17" s="194"/>
      <c r="V17" s="195"/>
      <c r="W17" s="204"/>
    </row>
    <row r="18" spans="1:30" s="125" customFormat="1" ht="18" customHeight="1" x14ac:dyDescent="0.15">
      <c r="A18" s="539"/>
      <c r="B18" s="540"/>
      <c r="C18" s="141"/>
      <c r="D18" s="142"/>
      <c r="E18" s="143"/>
      <c r="F18" s="142"/>
      <c r="G18" s="143"/>
      <c r="H18" s="142"/>
      <c r="I18" s="166" t="s">
        <v>188</v>
      </c>
      <c r="J18" s="167" t="s">
        <v>40</v>
      </c>
      <c r="K18" s="196" t="s">
        <v>40</v>
      </c>
      <c r="L18" s="238">
        <v>3.472222222222222E-3</v>
      </c>
      <c r="M18" s="169"/>
      <c r="N18" s="239">
        <v>1.8749999999999999E-2</v>
      </c>
      <c r="O18" s="170"/>
      <c r="P18" s="171"/>
      <c r="Q18" s="170"/>
      <c r="R18" s="171"/>
      <c r="S18" s="170"/>
      <c r="T18" s="166" t="s">
        <v>188</v>
      </c>
      <c r="U18" s="167" t="s">
        <v>40</v>
      </c>
      <c r="V18" s="205" t="s">
        <v>40</v>
      </c>
      <c r="W18" s="206"/>
    </row>
    <row r="19" spans="1:30" ht="51" customHeight="1" x14ac:dyDescent="0.15">
      <c r="A19" s="541" t="s">
        <v>50</v>
      </c>
      <c r="B19" s="144" t="s">
        <v>42</v>
      </c>
      <c r="C19" s="526" t="s">
        <v>148</v>
      </c>
      <c r="D19" s="366" t="str">
        <f>第20回参加チーム!E7</f>
        <v>Ｊスターズ</v>
      </c>
      <c r="E19" s="367">
        <v>6</v>
      </c>
      <c r="F19" s="368" t="s">
        <v>43</v>
      </c>
      <c r="G19" s="367">
        <v>0</v>
      </c>
      <c r="H19" s="369" t="str">
        <f>第20回参加チーム!G7</f>
        <v>中野木ＦＣ</v>
      </c>
      <c r="I19" s="172" t="str">
        <f>D29</f>
        <v>スターキッカーズT</v>
      </c>
      <c r="J19" s="173" t="str">
        <f>H29</f>
        <v>ヴァロールＳＣ</v>
      </c>
      <c r="K19" s="174" t="str">
        <f>H29</f>
        <v>ヴァロールＳＣ</v>
      </c>
      <c r="L19" s="510">
        <v>0.55208333333333337</v>
      </c>
      <c r="M19" s="175" t="s">
        <v>44</v>
      </c>
      <c r="N19" s="240">
        <f>L19+$N$4</f>
        <v>0.57083333333333341</v>
      </c>
      <c r="O19" s="523" t="str">
        <f>第20回参加チーム!E15</f>
        <v>江東フレンドリー</v>
      </c>
      <c r="P19" s="386">
        <v>3</v>
      </c>
      <c r="Q19" s="387" t="s">
        <v>43</v>
      </c>
      <c r="R19" s="386">
        <v>0</v>
      </c>
      <c r="S19" s="385" t="str">
        <f>第20回参加チーム!G15</f>
        <v>新林ＳＣ</v>
      </c>
      <c r="T19" s="172" t="str">
        <f>O29</f>
        <v>スターキッカーズK</v>
      </c>
      <c r="U19" s="173" t="str">
        <f>S29</f>
        <v>江東ＦＣ</v>
      </c>
      <c r="V19" s="207" t="str">
        <f>S29</f>
        <v>江東ＦＣ</v>
      </c>
      <c r="W19" s="526" t="s">
        <v>160</v>
      </c>
      <c r="AA19" s="131"/>
      <c r="AB19" s="131"/>
      <c r="AC19" s="131"/>
      <c r="AD19" s="131"/>
    </row>
    <row r="20" spans="1:30" ht="18.75" customHeight="1" x14ac:dyDescent="0.15">
      <c r="A20" s="542"/>
      <c r="B20" s="145"/>
      <c r="C20" s="527"/>
      <c r="D20" s="370"/>
      <c r="E20" s="371"/>
      <c r="F20" s="372"/>
      <c r="G20" s="373"/>
      <c r="H20" s="374"/>
      <c r="I20" s="176"/>
      <c r="J20" s="177"/>
      <c r="K20" s="178"/>
      <c r="L20" s="241"/>
      <c r="M20" s="179"/>
      <c r="N20" s="242"/>
      <c r="O20" s="388"/>
      <c r="P20" s="389"/>
      <c r="Q20" s="390"/>
      <c r="R20" s="391"/>
      <c r="S20" s="388"/>
      <c r="T20" s="176"/>
      <c r="U20" s="177"/>
      <c r="V20" s="178"/>
      <c r="W20" s="527"/>
    </row>
    <row r="21" spans="1:30" ht="51" customHeight="1" x14ac:dyDescent="0.15">
      <c r="A21" s="542"/>
      <c r="B21" s="145" t="s">
        <v>45</v>
      </c>
      <c r="C21" s="527"/>
      <c r="D21" s="375" t="str">
        <f>第20回参加チーム!E9</f>
        <v>ヴァロールＳＣ</v>
      </c>
      <c r="E21" s="376">
        <v>0</v>
      </c>
      <c r="F21" s="377" t="s">
        <v>43</v>
      </c>
      <c r="G21" s="376">
        <v>0</v>
      </c>
      <c r="H21" s="378" t="str">
        <f>第20回参加チーム!G9</f>
        <v>ブルーファイターズ</v>
      </c>
      <c r="I21" s="180" t="str">
        <f t="shared" ref="I21" si="8">D19</f>
        <v>Ｊスターズ</v>
      </c>
      <c r="J21" s="181" t="str">
        <f t="shared" ref="J21" si="9">H19</f>
        <v>中野木ＦＣ</v>
      </c>
      <c r="K21" s="182" t="str">
        <f t="shared" ref="K21" si="10">H19</f>
        <v>中野木ＦＣ</v>
      </c>
      <c r="L21" s="243">
        <f>N19+$L$4</f>
        <v>0.57430555555555562</v>
      </c>
      <c r="M21" s="183" t="s">
        <v>44</v>
      </c>
      <c r="N21" s="244">
        <f>L21+$N$4</f>
        <v>0.59305555555555567</v>
      </c>
      <c r="O21" s="392" t="str">
        <f>第20回参加チーム!E17</f>
        <v>江東ＦＣ</v>
      </c>
      <c r="P21" s="393">
        <v>1</v>
      </c>
      <c r="Q21" s="394" t="s">
        <v>43</v>
      </c>
      <c r="R21" s="393">
        <v>5</v>
      </c>
      <c r="S21" s="392" t="str">
        <f>第20回参加チーム!G17</f>
        <v>砂町ＳＣ</v>
      </c>
      <c r="T21" s="180" t="str">
        <f t="shared" ref="T21" si="11">O19</f>
        <v>江東フレンドリー</v>
      </c>
      <c r="U21" s="181" t="str">
        <f t="shared" ref="U21" si="12">S19</f>
        <v>新林ＳＣ</v>
      </c>
      <c r="V21" s="207" t="str">
        <f t="shared" ref="V21" si="13">S19</f>
        <v>新林ＳＣ</v>
      </c>
      <c r="W21" s="527"/>
    </row>
    <row r="22" spans="1:30" ht="18.75" customHeight="1" x14ac:dyDescent="0.15">
      <c r="A22" s="542"/>
      <c r="B22" s="145"/>
      <c r="C22" s="527"/>
      <c r="D22" s="370"/>
      <c r="E22" s="371"/>
      <c r="F22" s="372"/>
      <c r="G22" s="373"/>
      <c r="H22" s="374"/>
      <c r="I22" s="176"/>
      <c r="J22" s="177"/>
      <c r="K22" s="178"/>
      <c r="L22" s="241"/>
      <c r="M22" s="179"/>
      <c r="N22" s="242"/>
      <c r="O22" s="388"/>
      <c r="P22" s="389"/>
      <c r="Q22" s="390"/>
      <c r="R22" s="391"/>
      <c r="S22" s="388"/>
      <c r="T22" s="176"/>
      <c r="U22" s="177"/>
      <c r="V22" s="178"/>
      <c r="W22" s="527"/>
    </row>
    <row r="23" spans="1:30" ht="51" customHeight="1" x14ac:dyDescent="0.15">
      <c r="A23" s="542"/>
      <c r="B23" s="145" t="s">
        <v>46</v>
      </c>
      <c r="C23" s="527"/>
      <c r="D23" s="375" t="str">
        <f>第20回参加チーム!G7</f>
        <v>中野木ＦＣ</v>
      </c>
      <c r="E23" s="376">
        <v>0</v>
      </c>
      <c r="F23" s="377" t="s">
        <v>43</v>
      </c>
      <c r="G23" s="376">
        <v>8</v>
      </c>
      <c r="H23" s="378" t="str">
        <f>第20回参加チーム!I7</f>
        <v>バディＳＣ江東</v>
      </c>
      <c r="I23" s="180" t="str">
        <f>D21</f>
        <v>ヴァロールＳＣ</v>
      </c>
      <c r="J23" s="181" t="str">
        <f>H21</f>
        <v>ブルーファイターズ</v>
      </c>
      <c r="K23" s="182" t="str">
        <f>H21</f>
        <v>ブルーファイターズ</v>
      </c>
      <c r="L23" s="243">
        <f>N21+$L$4</f>
        <v>0.59652777777777788</v>
      </c>
      <c r="M23" s="183" t="s">
        <v>44</v>
      </c>
      <c r="N23" s="244">
        <f>L23+$N$4</f>
        <v>0.61527777777777792</v>
      </c>
      <c r="O23" s="395" t="str">
        <f>第20回参加チーム!G15</f>
        <v>新林ＳＣ</v>
      </c>
      <c r="P23" s="393">
        <v>7</v>
      </c>
      <c r="Q23" s="394" t="s">
        <v>43</v>
      </c>
      <c r="R23" s="393">
        <v>1</v>
      </c>
      <c r="S23" s="395" t="str">
        <f>第20回参加チーム!I15</f>
        <v>ＦＣ北砂</v>
      </c>
      <c r="T23" s="180" t="str">
        <f>O21</f>
        <v>江東ＦＣ</v>
      </c>
      <c r="U23" s="181" t="str">
        <f>S21</f>
        <v>砂町ＳＣ</v>
      </c>
      <c r="V23" s="182" t="str">
        <f>S21</f>
        <v>砂町ＳＣ</v>
      </c>
      <c r="W23" s="527"/>
    </row>
    <row r="24" spans="1:30" ht="18.75" customHeight="1" x14ac:dyDescent="0.15">
      <c r="A24" s="542"/>
      <c r="B24" s="145"/>
      <c r="C24" s="527"/>
      <c r="D24" s="370"/>
      <c r="E24" s="371"/>
      <c r="F24" s="372"/>
      <c r="G24" s="373"/>
      <c r="H24" s="374"/>
      <c r="I24" s="176"/>
      <c r="J24" s="177"/>
      <c r="K24" s="178"/>
      <c r="L24" s="241"/>
      <c r="M24" s="179"/>
      <c r="N24" s="242"/>
      <c r="O24" s="388"/>
      <c r="P24" s="389"/>
      <c r="Q24" s="390"/>
      <c r="R24" s="391"/>
      <c r="S24" s="388"/>
      <c r="T24" s="176"/>
      <c r="U24" s="177"/>
      <c r="V24" s="178"/>
      <c r="W24" s="527"/>
    </row>
    <row r="25" spans="1:30" ht="51" customHeight="1" x14ac:dyDescent="0.15">
      <c r="A25" s="542"/>
      <c r="B25" s="145" t="s">
        <v>47</v>
      </c>
      <c r="C25" s="527"/>
      <c r="D25" s="375" t="str">
        <f>第20回参加チーム!G9</f>
        <v>ブルーファイターズ</v>
      </c>
      <c r="E25" s="376">
        <v>0</v>
      </c>
      <c r="F25" s="377" t="s">
        <v>43</v>
      </c>
      <c r="G25" s="376">
        <v>4</v>
      </c>
      <c r="H25" s="378" t="str">
        <f>第20回参加チーム!I9</f>
        <v>スターキッカーズT</v>
      </c>
      <c r="I25" s="180" t="str">
        <f>D23</f>
        <v>中野木ＦＣ</v>
      </c>
      <c r="J25" s="181" t="str">
        <f>H23</f>
        <v>バディＳＣ江東</v>
      </c>
      <c r="K25" s="182" t="str">
        <f>H23</f>
        <v>バディＳＣ江東</v>
      </c>
      <c r="L25" s="243">
        <f>N23+$L$4</f>
        <v>0.61875000000000013</v>
      </c>
      <c r="M25" s="183" t="s">
        <v>44</v>
      </c>
      <c r="N25" s="244">
        <f>L25+$N$4</f>
        <v>0.63750000000000018</v>
      </c>
      <c r="O25" s="396" t="str">
        <f>第20回参加チーム!G17</f>
        <v>砂町ＳＣ</v>
      </c>
      <c r="P25" s="393">
        <v>1</v>
      </c>
      <c r="Q25" s="394" t="s">
        <v>43</v>
      </c>
      <c r="R25" s="393">
        <v>4</v>
      </c>
      <c r="S25" s="395" t="str">
        <f>第20回参加チーム!I17</f>
        <v>スターキッカーズK</v>
      </c>
      <c r="T25" s="180" t="str">
        <f>O23</f>
        <v>新林ＳＣ</v>
      </c>
      <c r="U25" s="181" t="str">
        <f>S23</f>
        <v>ＦＣ北砂</v>
      </c>
      <c r="V25" s="182" t="str">
        <f>S23</f>
        <v>ＦＣ北砂</v>
      </c>
      <c r="W25" s="527"/>
    </row>
    <row r="26" spans="1:30" ht="18.75" customHeight="1" x14ac:dyDescent="0.15">
      <c r="A26" s="542"/>
      <c r="B26" s="145"/>
      <c r="C26" s="527"/>
      <c r="D26" s="370"/>
      <c r="E26" s="371"/>
      <c r="F26" s="372"/>
      <c r="G26" s="373"/>
      <c r="H26" s="374"/>
      <c r="I26" s="176"/>
      <c r="J26" s="177"/>
      <c r="K26" s="178"/>
      <c r="L26" s="241"/>
      <c r="M26" s="179"/>
      <c r="N26" s="242"/>
      <c r="O26" s="388"/>
      <c r="P26" s="389"/>
      <c r="Q26" s="390"/>
      <c r="R26" s="391"/>
      <c r="S26" s="388"/>
      <c r="T26" s="176"/>
      <c r="U26" s="177"/>
      <c r="V26" s="178"/>
      <c r="W26" s="527"/>
    </row>
    <row r="27" spans="1:30" ht="51" customHeight="1" x14ac:dyDescent="0.15">
      <c r="A27" s="542"/>
      <c r="B27" s="145" t="s">
        <v>48</v>
      </c>
      <c r="C27" s="527"/>
      <c r="D27" s="375" t="str">
        <f>第20回参加チーム!I7</f>
        <v>バディＳＣ江東</v>
      </c>
      <c r="E27" s="376">
        <v>1</v>
      </c>
      <c r="F27" s="377" t="s">
        <v>43</v>
      </c>
      <c r="G27" s="376">
        <v>0</v>
      </c>
      <c r="H27" s="378" t="str">
        <f>第20回参加チーム!E7</f>
        <v>Ｊスターズ</v>
      </c>
      <c r="I27" s="180" t="str">
        <f>D25</f>
        <v>ブルーファイターズ</v>
      </c>
      <c r="J27" s="181" t="str">
        <f>H25</f>
        <v>スターキッカーズT</v>
      </c>
      <c r="K27" s="182" t="str">
        <f>H25</f>
        <v>スターキッカーズT</v>
      </c>
      <c r="L27" s="243">
        <f>N25+$L$4</f>
        <v>0.64097222222222239</v>
      </c>
      <c r="M27" s="183" t="s">
        <v>44</v>
      </c>
      <c r="N27" s="244">
        <f>L27+$N$4</f>
        <v>0.65972222222222243</v>
      </c>
      <c r="O27" s="395" t="str">
        <f>第20回参加チーム!I15</f>
        <v>ＦＣ北砂</v>
      </c>
      <c r="P27" s="393">
        <v>0</v>
      </c>
      <c r="Q27" s="394" t="s">
        <v>43</v>
      </c>
      <c r="R27" s="393">
        <v>8</v>
      </c>
      <c r="S27" s="519" t="str">
        <f>第20回参加チーム!E15</f>
        <v>江東フレンドリー</v>
      </c>
      <c r="T27" s="180" t="str">
        <f t="shared" ref="T27" si="14">O25</f>
        <v>砂町ＳＣ</v>
      </c>
      <c r="U27" s="181" t="str">
        <f t="shared" ref="U27" si="15">S25</f>
        <v>スターキッカーズK</v>
      </c>
      <c r="V27" s="182" t="str">
        <f>S25</f>
        <v>スターキッカーズK</v>
      </c>
      <c r="W27" s="527"/>
    </row>
    <row r="28" spans="1:30" ht="18.75" customHeight="1" x14ac:dyDescent="0.15">
      <c r="A28" s="542"/>
      <c r="B28" s="145"/>
      <c r="C28" s="527"/>
      <c r="D28" s="370"/>
      <c r="E28" s="379"/>
      <c r="F28" s="380"/>
      <c r="G28" s="381"/>
      <c r="H28" s="374"/>
      <c r="I28" s="184"/>
      <c r="J28" s="185"/>
      <c r="K28" s="178"/>
      <c r="L28" s="241"/>
      <c r="M28" s="179"/>
      <c r="N28" s="242"/>
      <c r="O28" s="388"/>
      <c r="P28" s="397"/>
      <c r="Q28" s="398"/>
      <c r="R28" s="399"/>
      <c r="S28" s="388"/>
      <c r="T28" s="184"/>
      <c r="U28" s="185"/>
      <c r="V28" s="186"/>
      <c r="W28" s="527"/>
    </row>
    <row r="29" spans="1:30" ht="51" customHeight="1" x14ac:dyDescent="0.15">
      <c r="A29" s="542"/>
      <c r="B29" s="146" t="s">
        <v>49</v>
      </c>
      <c r="C29" s="528"/>
      <c r="D29" s="524" t="str">
        <f>第20回参加チーム!I9</f>
        <v>スターキッカーズT</v>
      </c>
      <c r="E29" s="382">
        <v>2</v>
      </c>
      <c r="F29" s="383" t="s">
        <v>43</v>
      </c>
      <c r="G29" s="382">
        <v>0</v>
      </c>
      <c r="H29" s="384" t="str">
        <f>第20回参加チーム!E9</f>
        <v>ヴァロールＳＣ</v>
      </c>
      <c r="I29" s="180" t="str">
        <f>D27</f>
        <v>バディＳＣ江東</v>
      </c>
      <c r="J29" s="181" t="str">
        <f>H27</f>
        <v>Ｊスターズ</v>
      </c>
      <c r="K29" s="188" t="str">
        <f>H27</f>
        <v>Ｊスターズ</v>
      </c>
      <c r="L29" s="247">
        <f>N27+$L$4</f>
        <v>0.66319444444444464</v>
      </c>
      <c r="M29" s="189" t="s">
        <v>44</v>
      </c>
      <c r="N29" s="248">
        <f>L29+$N$4</f>
        <v>0.68194444444444469</v>
      </c>
      <c r="O29" s="525" t="str">
        <f>第20回参加チーム!I17</f>
        <v>スターキッカーズK</v>
      </c>
      <c r="P29" s="400">
        <v>9</v>
      </c>
      <c r="Q29" s="401" t="s">
        <v>43</v>
      </c>
      <c r="R29" s="400">
        <v>0</v>
      </c>
      <c r="S29" s="402" t="str">
        <f>第20回参加チーム!E17</f>
        <v>江東ＦＣ</v>
      </c>
      <c r="T29" s="180" t="str">
        <f>O27</f>
        <v>ＦＣ北砂</v>
      </c>
      <c r="U29" s="181" t="str">
        <f>S27</f>
        <v>江東フレンドリー</v>
      </c>
      <c r="V29" s="188" t="str">
        <f>S27</f>
        <v>江東フレンドリー</v>
      </c>
      <c r="W29" s="528"/>
    </row>
    <row r="30" spans="1:30" ht="39.75" customHeight="1" x14ac:dyDescent="0.15">
      <c r="A30" s="152"/>
      <c r="B30" s="153"/>
      <c r="C30" s="154" t="s">
        <v>51</v>
      </c>
      <c r="D30" s="155"/>
      <c r="E30" s="156"/>
      <c r="F30" s="157"/>
      <c r="G30" s="156"/>
      <c r="H30" s="157"/>
      <c r="I30" s="157"/>
      <c r="J30" s="157"/>
      <c r="K30" s="157"/>
      <c r="L30" s="251"/>
      <c r="M30" s="197"/>
      <c r="N30" s="252"/>
      <c r="O30" s="155"/>
      <c r="P30" s="156"/>
      <c r="Q30" s="157"/>
      <c r="R30" s="156"/>
      <c r="S30" s="157"/>
      <c r="T30" s="157"/>
      <c r="U30" s="157"/>
      <c r="V30" s="157"/>
      <c r="W30" s="209" t="s">
        <v>51</v>
      </c>
    </row>
    <row r="31" spans="1:30" x14ac:dyDescent="0.15">
      <c r="J31" s="198"/>
    </row>
  </sheetData>
  <mergeCells count="8">
    <mergeCell ref="W5:W15"/>
    <mergeCell ref="W19:W29"/>
    <mergeCell ref="A2:B4"/>
    <mergeCell ref="A16:B18"/>
    <mergeCell ref="A5:A15"/>
    <mergeCell ref="A19:A29"/>
    <mergeCell ref="C5:C15"/>
    <mergeCell ref="C19:C29"/>
  </mergeCells>
  <phoneticPr fontId="59"/>
  <pageMargins left="0.31496062992125984" right="0.11811023622047245" top="0.51181102362204722" bottom="0.35433070866141736" header="0.19685039370078741" footer="0.19685039370078741"/>
  <pageSetup paperSize="9" scale="68" orientation="portrait" r:id="rId1"/>
  <headerFooter alignWithMargins="0">
    <oddHeader>&amp;C&amp;18&amp;E第１８回　豊洲ＣＵＰ　予選運営表&amp;R&amp;D</oddHeader>
    <oddFooter>&amp;R&amp;F</oddFooter>
  </headerFooter>
  <rowBreaks count="1" manualBreakCount="1">
    <brk id="32" max="16383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zoomScale="75" zoomScaleNormal="75" workbookViewId="0"/>
  </sheetViews>
  <sheetFormatPr defaultColWidth="9" defaultRowHeight="17.25" x14ac:dyDescent="0.15"/>
  <cols>
    <col min="1" max="1" width="4.5" style="214" customWidth="1"/>
    <col min="2" max="2" width="18.125" style="213" customWidth="1"/>
    <col min="3" max="4" width="2.875" style="213" customWidth="1"/>
    <col min="5" max="5" width="4" style="213" customWidth="1"/>
    <col min="6" max="11" width="2.875" style="213" customWidth="1"/>
    <col min="12" max="14" width="2.875" style="213" hidden="1" customWidth="1"/>
    <col min="15" max="17" width="3.375" style="215" customWidth="1"/>
    <col min="18" max="19" width="3.875" style="215" customWidth="1"/>
    <col min="20" max="20" width="3.375" style="215" customWidth="1"/>
    <col min="21" max="21" width="5.875" style="215" customWidth="1"/>
    <col min="22" max="22" width="5" style="216" customWidth="1"/>
    <col min="23" max="23" width="2.5" style="213" customWidth="1"/>
    <col min="24" max="24" width="4.5" style="213" customWidth="1"/>
    <col min="25" max="25" width="18.125" style="253" customWidth="1"/>
    <col min="26" max="26" width="2.5" style="213" customWidth="1"/>
    <col min="27" max="40" width="2.5" style="213" hidden="1" customWidth="1"/>
    <col min="41" max="41" width="2.875" style="213" hidden="1" customWidth="1"/>
    <col min="42" max="57" width="2.5" style="213" hidden="1" customWidth="1"/>
    <col min="58" max="58" width="3.125" style="213" hidden="1" customWidth="1"/>
    <col min="59" max="72" width="2.5" style="213" customWidth="1"/>
    <col min="73" max="256" width="9" style="213"/>
  </cols>
  <sheetData>
    <row r="1" spans="1:57" ht="17.25" customHeight="1" x14ac:dyDescent="0.15">
      <c r="AB1" s="225" t="s">
        <v>12</v>
      </c>
      <c r="AC1" s="225" t="s">
        <v>13</v>
      </c>
      <c r="AD1" s="226"/>
      <c r="AE1" s="225" t="s">
        <v>14</v>
      </c>
      <c r="AF1" s="225"/>
      <c r="AG1" s="225" t="s">
        <v>15</v>
      </c>
      <c r="AI1" s="225" t="s">
        <v>12</v>
      </c>
      <c r="AJ1" s="226"/>
      <c r="AK1" s="225" t="s">
        <v>13</v>
      </c>
      <c r="AL1" s="225"/>
      <c r="AM1" s="225" t="s">
        <v>14</v>
      </c>
      <c r="AN1" s="225"/>
      <c r="AO1" s="225" t="s">
        <v>16</v>
      </c>
      <c r="AP1" s="231"/>
      <c r="AQ1" s="225" t="s">
        <v>12</v>
      </c>
      <c r="AR1" s="225"/>
      <c r="AS1" s="225" t="s">
        <v>13</v>
      </c>
      <c r="AT1" s="225"/>
      <c r="AU1" s="225" t="s">
        <v>14</v>
      </c>
      <c r="AV1" s="225"/>
      <c r="AW1" s="225" t="s">
        <v>17</v>
      </c>
      <c r="AY1" s="225" t="s">
        <v>12</v>
      </c>
      <c r="AZ1" s="225"/>
      <c r="BA1" s="225" t="s">
        <v>13</v>
      </c>
      <c r="BB1" s="225"/>
      <c r="BC1" s="225" t="s">
        <v>14</v>
      </c>
      <c r="BD1" s="225"/>
      <c r="BE1" s="225" t="s">
        <v>18</v>
      </c>
    </row>
    <row r="2" spans="1:57" s="211" customFormat="1" ht="23.25" customHeight="1" x14ac:dyDescent="0.15">
      <c r="B2" s="218" t="s">
        <v>19</v>
      </c>
      <c r="D2" s="211" t="s">
        <v>159</v>
      </c>
      <c r="O2" s="220"/>
      <c r="P2" s="220"/>
      <c r="Q2" s="220"/>
      <c r="R2" s="220"/>
      <c r="S2" s="220"/>
      <c r="T2" s="220"/>
      <c r="U2" s="220"/>
      <c r="V2" s="221"/>
      <c r="Y2" s="253"/>
      <c r="AB2" s="227"/>
      <c r="AC2" s="227"/>
      <c r="AD2" s="228"/>
      <c r="AE2" s="227"/>
      <c r="AF2" s="227"/>
      <c r="AG2" s="227"/>
      <c r="AI2" s="227"/>
      <c r="AJ2" s="228"/>
      <c r="AK2" s="227"/>
      <c r="AL2" s="227"/>
      <c r="AM2" s="227"/>
      <c r="AN2" s="227"/>
      <c r="AO2" s="227"/>
      <c r="AP2" s="232"/>
      <c r="AQ2" s="227"/>
      <c r="AR2" s="227"/>
      <c r="AS2" s="227"/>
      <c r="AT2" s="227"/>
      <c r="AU2" s="227"/>
      <c r="AV2" s="227"/>
      <c r="AW2" s="227"/>
      <c r="AY2" s="227"/>
      <c r="AZ2" s="227"/>
      <c r="BA2" s="227"/>
      <c r="BB2" s="227"/>
      <c r="BC2" s="227"/>
      <c r="BD2" s="227"/>
      <c r="BE2" s="227"/>
    </row>
    <row r="3" spans="1:57" s="212" customFormat="1" ht="63" customHeight="1" x14ac:dyDescent="0.2">
      <c r="A3" s="219"/>
      <c r="B3" s="403"/>
      <c r="C3" s="543" t="str">
        <f>B4</f>
        <v>ブルーイーグルス</v>
      </c>
      <c r="D3" s="544"/>
      <c r="E3" s="544"/>
      <c r="F3" s="544" t="str">
        <f>B5</f>
        <v>ベイエリアＦＣ</v>
      </c>
      <c r="G3" s="544"/>
      <c r="H3" s="544"/>
      <c r="I3" s="544" t="str">
        <f>B6</f>
        <v>深川レインボーズ</v>
      </c>
      <c r="J3" s="544"/>
      <c r="K3" s="544"/>
      <c r="L3" s="544"/>
      <c r="M3" s="544"/>
      <c r="N3" s="544"/>
      <c r="O3" s="404" t="s">
        <v>20</v>
      </c>
      <c r="P3" s="404" t="s">
        <v>21</v>
      </c>
      <c r="Q3" s="404" t="s">
        <v>22</v>
      </c>
      <c r="R3" s="404" t="s">
        <v>23</v>
      </c>
      <c r="S3" s="404" t="s">
        <v>24</v>
      </c>
      <c r="T3" s="404" t="s">
        <v>12</v>
      </c>
      <c r="U3" s="404" t="s">
        <v>25</v>
      </c>
      <c r="V3" s="405" t="s">
        <v>26</v>
      </c>
      <c r="X3" s="222"/>
      <c r="Y3" s="254"/>
      <c r="AB3" s="230" t="s">
        <v>27</v>
      </c>
      <c r="AC3" s="230"/>
      <c r="AD3" s="230"/>
      <c r="AE3" s="230"/>
      <c r="AF3" s="230"/>
      <c r="AG3" s="230"/>
      <c r="AI3" s="230"/>
      <c r="AJ3" s="230"/>
      <c r="AK3" s="230"/>
      <c r="AL3" s="230"/>
      <c r="AM3" s="230"/>
      <c r="AN3" s="230"/>
      <c r="AO3" s="230"/>
      <c r="AQ3" s="230"/>
      <c r="AR3" s="230"/>
      <c r="AS3" s="230"/>
      <c r="AT3" s="230"/>
      <c r="AU3" s="230"/>
      <c r="AV3" s="230"/>
      <c r="AW3" s="230"/>
      <c r="AY3" s="230"/>
      <c r="AZ3" s="230"/>
      <c r="BA3" s="230"/>
      <c r="BB3" s="230"/>
      <c r="BC3" s="230"/>
      <c r="BD3" s="230"/>
      <c r="BE3" s="230"/>
    </row>
    <row r="4" spans="1:57" s="213" customFormat="1" ht="21.75" customHeight="1" x14ac:dyDescent="0.15">
      <c r="A4" s="214"/>
      <c r="B4" s="406" t="str">
        <f>第20回参加チーム!E3</f>
        <v>ブルーイーグルス</v>
      </c>
      <c r="C4" s="545"/>
      <c r="D4" s="546"/>
      <c r="E4" s="547"/>
      <c r="F4" s="407">
        <f>予選試合時間!E5</f>
        <v>3</v>
      </c>
      <c r="G4" s="408" t="s">
        <v>28</v>
      </c>
      <c r="H4" s="409">
        <f>予選試合時間!G5</f>
        <v>0</v>
      </c>
      <c r="I4" s="408">
        <f>予選試合時間!G13</f>
        <v>1</v>
      </c>
      <c r="J4" s="408" t="s">
        <v>28</v>
      </c>
      <c r="K4" s="408">
        <f>予選試合時間!E13</f>
        <v>0</v>
      </c>
      <c r="L4" s="407"/>
      <c r="M4" s="408"/>
      <c r="N4" s="409"/>
      <c r="O4" s="410">
        <f t="shared" ref="O4:O7" si="0">IF(C4="",0,IF(C4&gt;E4,1,0))+IF(F4="",0,IF(F4&gt;H4,1,0))+IF(I4="",0,IF(I4&gt;K4,1,0))+IF(L4="",0,IF(L4&gt;N4,1,0))</f>
        <v>2</v>
      </c>
      <c r="P4" s="410">
        <v>0</v>
      </c>
      <c r="Q4" s="410">
        <f t="shared" ref="Q4:Q7" si="1">IF(C4="",0,IF(C4&lt;E4,1,0))+IF(F4="",0,IF(F4&lt;H4,1,0))+IF(I4="",0,IF(I4&lt;K4,1,0))+IF(L4="",0,IF(L4&lt;N4,1,0))</f>
        <v>0</v>
      </c>
      <c r="R4" s="410">
        <f t="shared" ref="R4:R7" si="2">IF(C4="",0,C4)+IF(F4="",0,F4)+IF(I4="",0,I4)+IF(L4="",0,L4)</f>
        <v>4</v>
      </c>
      <c r="S4" s="410">
        <f t="shared" ref="S4:S7" si="3">IF(E4="",0,E4)+IF(H4="",0,H4)+IF(K4="",0,K4)+IF(N4="",0,N4)</f>
        <v>0</v>
      </c>
      <c r="T4" s="411">
        <f t="shared" ref="T4:T7" si="4">(O4*3)+(P4*1)</f>
        <v>6</v>
      </c>
      <c r="U4" s="412">
        <f t="shared" ref="U4:U7" si="5">R4-S4</f>
        <v>4</v>
      </c>
      <c r="V4" s="413">
        <f t="shared" ref="V4:V7" si="6">IF(SUM(O4:Q4)=0,"",IF(AG4="",IF(AO4="",IF(AW4="",IF(BE4="",5,BE4),AW4),AO4),AG4))</f>
        <v>1</v>
      </c>
      <c r="X4" s="223" t="s">
        <v>27</v>
      </c>
      <c r="Y4" s="255" t="str">
        <f>IF(V4="","",IF(V7="",IF(V4+V5+V6&gt;5,IF(V4=1,B4,IF(V5=1,B5,IF(V6=1,B6,IF(V7=1,B7)))),""),IF(V4+V5+V6+V7&gt;9,IF(V4=1,B4,IF(V5=1,B5,IF(V6=1,B6,IF(V7=1,B7)))),"")))</f>
        <v>ブルーイーグルス</v>
      </c>
      <c r="AB4" s="226">
        <f>IF((MAX(T4:T7))=T4,IF(COUNTIF(T4:T7,(MAX(T4:T7)))&gt;1,"*",1),"")</f>
        <v>1</v>
      </c>
      <c r="AC4" s="226">
        <f>IF(AB4="","",RANK(U4,U4:U7,0))</f>
        <v>1</v>
      </c>
      <c r="AD4" s="226">
        <f>IF(AC4="","",RANK(AC4,AC4:AC7,1))</f>
        <v>1</v>
      </c>
      <c r="AE4" s="226">
        <f>IF(AD4=1,RANK(R4,R4:R7,0),"")</f>
        <v>2</v>
      </c>
      <c r="AF4" s="226">
        <f>IF(AE4="","",RANK(AE4,AE4:AE7,1))</f>
        <v>1</v>
      </c>
      <c r="AG4" s="226">
        <f t="shared" ref="AG4:AG7" si="7">IF(AF4=1,1,"")</f>
        <v>1</v>
      </c>
      <c r="AI4" s="226" t="str">
        <f t="shared" ref="AI4:AI7" si="8">IF(AG4=1,"",T4)</f>
        <v/>
      </c>
      <c r="AJ4" s="226" t="str">
        <f>IF((MAX(AI4:AI7))=AI4,IF(COUNTIF(AI4:AI7,(MAX(AI4:AI7)))&gt;1,"*",1),"")</f>
        <v/>
      </c>
      <c r="AK4" s="226" t="str">
        <f>IF(AJ4="","",RANK(U4,U4:U7,0))</f>
        <v/>
      </c>
      <c r="AL4" s="226" t="str">
        <f>IF(AJ4="","",RANK(AK4,AK4:AK7,1))</f>
        <v/>
      </c>
      <c r="AM4" s="226" t="str">
        <f>IF(AL4=1,RANK(R4,R4:R7,0),"")</f>
        <v/>
      </c>
      <c r="AN4" s="226" t="str">
        <f>IF(AL4=1,RANK(AM4,AM4:AM7,1),"")</f>
        <v/>
      </c>
      <c r="AO4" s="226" t="str">
        <f>IF(AN4=1,COUNTIF(AG4:AG7,"=1")+1,"")</f>
        <v/>
      </c>
      <c r="AQ4" s="226" t="str">
        <f t="shared" ref="AQ4:AQ7" si="9">IF(B4="","",IF(AG4="",IF(AO4="",T4,""),""))</f>
        <v/>
      </c>
      <c r="AR4" s="226" t="str">
        <f>IF((MAX(AQ4:AQ7))=AQ4,IF(COUNTIF(AQ4:AQ7,(MAX(AQ4:AQ7)))&gt;1,"*",1),"")</f>
        <v/>
      </c>
      <c r="AS4" s="226" t="str">
        <f>IF(AR4="","",RANK(U4,U4:U7,0))</f>
        <v/>
      </c>
      <c r="AT4" s="226" t="str">
        <f>IF(AR4="","",RANK(AS4,AS4:AS7,1))</f>
        <v/>
      </c>
      <c r="AU4" s="226" t="str">
        <f>IF(AT4=1,RANK(R4,R4:R7,0),"")</f>
        <v/>
      </c>
      <c r="AV4" s="226" t="str">
        <f>IF(AT4=1,RANK(AU4,AU4:AU7,1),"")</f>
        <v/>
      </c>
      <c r="AW4" s="226" t="str">
        <f>IF(AV4=1,COUNTIF(AG4:AG7,"=1")+COUNTIF(AO4:AO7,"=2")+1,"")</f>
        <v/>
      </c>
      <c r="AY4" s="226" t="str">
        <f t="shared" ref="AY4:AY7" si="10">IF(AG4="",IF(AO4="",IF(AW4="",IF(SUM(O4:Q4)=0,"",T4),""),""),"")</f>
        <v/>
      </c>
      <c r="AZ4" s="226" t="str">
        <f>IF((MAX(AY4:AY7))=AY4,IF(COUNTIF(AY4:AY7,(MAX(AY4:AY7)))&gt;1,"*",1),"")</f>
        <v/>
      </c>
      <c r="BA4" s="226" t="str">
        <f>IF(AZ4="","",RANK(U4,U4:U7,0))</f>
        <v/>
      </c>
      <c r="BB4" s="226" t="str">
        <f>IF(AZ4="","",RANK(BA4,BA4:BA7,1))</f>
        <v/>
      </c>
      <c r="BC4" s="226" t="str">
        <f>IF(BB4=1,RANK(R4,R4:R7,0),"")</f>
        <v/>
      </c>
      <c r="BD4" s="226" t="str">
        <f>IF(BB4=1,RANK(BC4,BC4:BC7,1),"")</f>
        <v/>
      </c>
      <c r="BE4" s="226" t="str">
        <f t="shared" ref="BE4:BE7" si="11">IF(AW4="",IF(BD4=1,4,""),AW4)</f>
        <v/>
      </c>
    </row>
    <row r="5" spans="1:57" s="213" customFormat="1" ht="21.75" customHeight="1" x14ac:dyDescent="0.15">
      <c r="A5" s="214"/>
      <c r="B5" s="414" t="str">
        <f>第20回参加チーム!G3</f>
        <v>ベイエリアＦＣ</v>
      </c>
      <c r="C5" s="415">
        <f>IF(H4="","",H4)</f>
        <v>0</v>
      </c>
      <c r="D5" s="416" t="s">
        <v>28</v>
      </c>
      <c r="E5" s="416">
        <f>IF(F4="","",F4)</f>
        <v>3</v>
      </c>
      <c r="F5" s="548"/>
      <c r="G5" s="549"/>
      <c r="H5" s="550"/>
      <c r="I5" s="416">
        <f>予選試合時間!E9</f>
        <v>0</v>
      </c>
      <c r="J5" s="416" t="s">
        <v>28</v>
      </c>
      <c r="K5" s="416">
        <f>予選試合時間!G9</f>
        <v>5</v>
      </c>
      <c r="L5" s="417"/>
      <c r="M5" s="416"/>
      <c r="N5" s="418"/>
      <c r="O5" s="410">
        <f t="shared" si="0"/>
        <v>0</v>
      </c>
      <c r="P5" s="410">
        <v>0</v>
      </c>
      <c r="Q5" s="410">
        <f t="shared" si="1"/>
        <v>2</v>
      </c>
      <c r="R5" s="410">
        <f t="shared" si="2"/>
        <v>0</v>
      </c>
      <c r="S5" s="410">
        <f t="shared" si="3"/>
        <v>8</v>
      </c>
      <c r="T5" s="411">
        <f t="shared" si="4"/>
        <v>0</v>
      </c>
      <c r="U5" s="412">
        <f t="shared" si="5"/>
        <v>-8</v>
      </c>
      <c r="V5" s="413">
        <f t="shared" si="6"/>
        <v>3</v>
      </c>
      <c r="X5" s="223" t="s">
        <v>29</v>
      </c>
      <c r="Y5" s="255" t="str">
        <f>IF(V5="","",IF(V7="",IF(V4+V5+V6&gt;5,IF(V4=2,B4,IF(V5=2,B5,IF(V6=2,B6,IF(V7=2,B7)))),""),IF(V4+V5+V6+V7&gt;9,IF(V4=2,B4,IF(V5=2,B5,IF(V6=2,B6,IF(V7=2,B7)))),"")))</f>
        <v>深川レインボーズ</v>
      </c>
      <c r="AB5" s="226" t="str">
        <f>IF((MAX(T4:T7))=T5,IF(COUNTIF(T4:T7,(MAX(T4:T7)))&gt;1,"*",1),"")</f>
        <v/>
      </c>
      <c r="AC5" s="226" t="str">
        <f>IF(AB5="","",RANK(U5,U4:U7,0))</f>
        <v/>
      </c>
      <c r="AD5" s="226" t="str">
        <f>IF(AC5="","",RANK(AC5,AC4:AC7,1))</f>
        <v/>
      </c>
      <c r="AE5" s="226" t="str">
        <f>IF(AD5=1,RANK(R5,R4:R7,0),"")</f>
        <v/>
      </c>
      <c r="AF5" s="226" t="str">
        <f>IF(AE5="","",RANK(AE5,AE4:AE7,1))</f>
        <v/>
      </c>
      <c r="AG5" s="226" t="str">
        <f t="shared" si="7"/>
        <v/>
      </c>
      <c r="AI5" s="226">
        <f t="shared" si="8"/>
        <v>0</v>
      </c>
      <c r="AJ5" s="226" t="str">
        <f>IF((MAX(AI4:AI7))=AI5,IF(COUNTIF(AI4:AI7,(MAX(AI4:AI7)))&gt;1,"*",1),"")</f>
        <v/>
      </c>
      <c r="AK5" s="226" t="str">
        <f>IF(AJ5="","",RANK(U5,U4:U7,0))</f>
        <v/>
      </c>
      <c r="AL5" s="226" t="str">
        <f>IF(AJ5="","",RANK(AK5,AK4:AK7,1))</f>
        <v/>
      </c>
      <c r="AM5" s="226" t="str">
        <f>IF(AL5=1,RANK(R5,R4:R7,0),"")</f>
        <v/>
      </c>
      <c r="AN5" s="226" t="str">
        <f>IF(AL5=1,RANK(AM5,AM4:AM7,1),"")</f>
        <v/>
      </c>
      <c r="AO5" s="226" t="str">
        <f>IF(AN5=1,COUNTIF(AG4:AG7,"=1")+1,"")</f>
        <v/>
      </c>
      <c r="AQ5" s="226">
        <f t="shared" si="9"/>
        <v>0</v>
      </c>
      <c r="AR5" s="226">
        <f>IF((MAX(AQ4:AQ7))=AQ5,IF(COUNTIF(AQ4:AQ7,(MAX(AQ4:AQ7)))&gt;1,"*",1),"")</f>
        <v>1</v>
      </c>
      <c r="AS5" s="226">
        <f>IF(AR5="","",RANK(U5,U4:U7,0))</f>
        <v>4</v>
      </c>
      <c r="AT5" s="226">
        <f>IF(AR5="","",RANK(AS5,AS4:AS7,1))</f>
        <v>1</v>
      </c>
      <c r="AU5" s="226">
        <f>IF(AT5=1,RANK(R5,R4:R7,0),"")</f>
        <v>3</v>
      </c>
      <c r="AV5" s="226">
        <f>IF(AT5=1,RANK(AU5,AU4:AU7,1),"")</f>
        <v>1</v>
      </c>
      <c r="AW5" s="226">
        <f>IF(AV5=1,COUNTIF(AG4:AG7,"=1")+COUNTIF(AO4:AO7,"=2")+1,"")</f>
        <v>3</v>
      </c>
      <c r="AY5" s="226" t="str">
        <f t="shared" si="10"/>
        <v/>
      </c>
      <c r="AZ5" s="226" t="str">
        <f>IF((MAX(AY4:AY7))=AY5,IF(COUNTIF(AY4:AY7,(MAX(AY4:AY7)))&gt;1,"*",1),"")</f>
        <v/>
      </c>
      <c r="BA5" s="226" t="str">
        <f>IF(AZ5="","",RANK(U5,U4:U7,0))</f>
        <v/>
      </c>
      <c r="BB5" s="226" t="str">
        <f>IF(AZ5="","",RANK(BA5,BA4:BA7,1))</f>
        <v/>
      </c>
      <c r="BC5" s="226" t="str">
        <f>IF(BB5=1,RANK(R5,R4:R7,0),"")</f>
        <v/>
      </c>
      <c r="BD5" s="226" t="str">
        <f>IF(BB5=1,RANK(BC5,BC4:BC7,1),"")</f>
        <v/>
      </c>
      <c r="BE5" s="226">
        <f t="shared" si="11"/>
        <v>3</v>
      </c>
    </row>
    <row r="6" spans="1:57" s="213" customFormat="1" ht="21.75" customHeight="1" thickBot="1" x14ac:dyDescent="0.2">
      <c r="A6" s="214"/>
      <c r="B6" s="419" t="str">
        <f>第20回参加チーム!I3</f>
        <v>深川レインボーズ</v>
      </c>
      <c r="C6" s="420">
        <f>IF(K4="","",K4)</f>
        <v>0</v>
      </c>
      <c r="D6" s="421" t="s">
        <v>28</v>
      </c>
      <c r="E6" s="421">
        <f>IF(I4="","",I4)</f>
        <v>1</v>
      </c>
      <c r="F6" s="422">
        <f>IF(K5="","",K5)</f>
        <v>5</v>
      </c>
      <c r="G6" s="421" t="s">
        <v>28</v>
      </c>
      <c r="H6" s="423">
        <f>IF(I5="","",I5)</f>
        <v>0</v>
      </c>
      <c r="I6" s="551"/>
      <c r="J6" s="552"/>
      <c r="K6" s="553"/>
      <c r="L6" s="422"/>
      <c r="M6" s="421"/>
      <c r="N6" s="423"/>
      <c r="O6" s="424">
        <f t="shared" si="0"/>
        <v>1</v>
      </c>
      <c r="P6" s="424">
        <v>0</v>
      </c>
      <c r="Q6" s="424">
        <f t="shared" si="1"/>
        <v>1</v>
      </c>
      <c r="R6" s="424">
        <f t="shared" si="2"/>
        <v>5</v>
      </c>
      <c r="S6" s="424">
        <f t="shared" si="3"/>
        <v>1</v>
      </c>
      <c r="T6" s="425">
        <f t="shared" si="4"/>
        <v>3</v>
      </c>
      <c r="U6" s="426">
        <f t="shared" si="5"/>
        <v>4</v>
      </c>
      <c r="V6" s="427">
        <f t="shared" si="6"/>
        <v>2</v>
      </c>
      <c r="X6" s="224" t="s">
        <v>30</v>
      </c>
      <c r="Y6" s="286" t="str">
        <f>IF(V6="","",IF(V7="",IF(V4+V5+V6&gt;5,IF(V4=3,B4,IF(V5=3,B5,IF(V6=3,B6,IF(V7=3,B7)))),""),IF(V4+V5+V6+V7&gt;9,IF(V4=3,B4,IF(V5=3,B5,IF(V6=3,B6,IF(V7=3,B7)))),"")))</f>
        <v>ベイエリアＦＣ</v>
      </c>
      <c r="AB6" s="226" t="str">
        <f>IF((MAX(T4:T7))=T6,IF(COUNTIF(T4:T7,(MAX(T4:T7)))&gt;1,"*",1),"")</f>
        <v/>
      </c>
      <c r="AC6" s="226" t="str">
        <f>IF(AB6="","",RANK(U6,U4:U7,0))</f>
        <v/>
      </c>
      <c r="AD6" s="226" t="str">
        <f>IF(AC6="","",RANK(AC6,AC4:AC7,1))</f>
        <v/>
      </c>
      <c r="AE6" s="226" t="str">
        <f>IF(AD6=1,RANK(R6,R4:R7,0),"")</f>
        <v/>
      </c>
      <c r="AF6" s="226" t="str">
        <f>IF(AE6="","",RANK(AE6,AE4:AE7,1))</f>
        <v/>
      </c>
      <c r="AG6" s="226" t="str">
        <f t="shared" si="7"/>
        <v/>
      </c>
      <c r="AI6" s="226">
        <f t="shared" si="8"/>
        <v>3</v>
      </c>
      <c r="AJ6" s="226">
        <f>IF((MAX(AI4:AI7))=AI6,IF(COUNTIF(AI4:AI7,(MAX(AI4:AI7)))&gt;1,"*",1),"")</f>
        <v>1</v>
      </c>
      <c r="AK6" s="226">
        <f>IF(AJ6="","",RANK(U6,U4:U7,0))</f>
        <v>1</v>
      </c>
      <c r="AL6" s="226">
        <f>IF(AJ6="","",RANK(AK6,AK4:AK7,1))</f>
        <v>1</v>
      </c>
      <c r="AM6" s="226">
        <f>IF(AL6=1,RANK(R6,R4:R7,0),"")</f>
        <v>1</v>
      </c>
      <c r="AN6" s="226">
        <f>IF(AL6=1,RANK(AM6,AM4:AM7,1),"")</f>
        <v>1</v>
      </c>
      <c r="AO6" s="226">
        <f>IF(AN6=1,COUNTIF(AG4:AG7,"=1")+1,"")</f>
        <v>2</v>
      </c>
      <c r="AQ6" s="226" t="str">
        <f t="shared" si="9"/>
        <v/>
      </c>
      <c r="AR6" s="226" t="str">
        <f>IF((MAX(AQ4:AQ7))=AQ6,IF(COUNTIF(AQ4:AQ7,(MAX(AQ4:AQ7)))&gt;1,"*",1),"")</f>
        <v/>
      </c>
      <c r="AS6" s="226" t="str">
        <f>IF(AR6="","",RANK(U6,U4:U7,0))</f>
        <v/>
      </c>
      <c r="AT6" s="226" t="str">
        <f>IF(AR6="","",RANK(AS6,AS4:AS7,1))</f>
        <v/>
      </c>
      <c r="AU6" s="226" t="str">
        <f>IF(AT6=1,RANK(R6,R4:R7,0),"")</f>
        <v/>
      </c>
      <c r="AV6" s="226" t="str">
        <f>IF(AT6=1,RANK(AU6,AU4:AU7,1),"")</f>
        <v/>
      </c>
      <c r="AW6" s="226" t="str">
        <f>IF(AV6=1,COUNTIF(AG4:AG7,"=1")+COUNTIF(AO4:AO7,"=2")+1,"")</f>
        <v/>
      </c>
      <c r="AY6" s="226" t="str">
        <f t="shared" si="10"/>
        <v/>
      </c>
      <c r="AZ6" s="226" t="str">
        <f>IF((MAX(AY4:AY7))=AY6,IF(COUNTIF(AY4:AY7,(MAX(AY4:AY7)))&gt;1,"*",1),"")</f>
        <v/>
      </c>
      <c r="BA6" s="226" t="str">
        <f>IF(AZ6="","",RANK(U6,U4:U7,0))</f>
        <v/>
      </c>
      <c r="BB6" s="226" t="str">
        <f>IF(AZ6="","",RANK(BA6,BA4:BA7,1))</f>
        <v/>
      </c>
      <c r="BC6" s="226" t="str">
        <f>IF(BB6=1,RANK(R6,R4:R7,0),"")</f>
        <v/>
      </c>
      <c r="BD6" s="226" t="str">
        <f>IF(BB6=1,RANK(BC6,BC4:BC7,1),"")</f>
        <v/>
      </c>
      <c r="BE6" s="226" t="str">
        <f t="shared" si="11"/>
        <v/>
      </c>
    </row>
    <row r="7" spans="1:57" s="213" customFormat="1" ht="21.75" hidden="1" customHeight="1" x14ac:dyDescent="0.15">
      <c r="A7" s="214"/>
      <c r="B7" s="287"/>
      <c r="C7" s="288" t="str">
        <f>IF(N4="","",N4)</f>
        <v/>
      </c>
      <c r="D7" s="289" t="s">
        <v>28</v>
      </c>
      <c r="E7" s="289" t="str">
        <f>IF(L4="","",L4)</f>
        <v/>
      </c>
      <c r="F7" s="290" t="str">
        <f>IF(N5="","",N5)</f>
        <v/>
      </c>
      <c r="G7" s="289" t="s">
        <v>28</v>
      </c>
      <c r="H7" s="291" t="str">
        <f>IF(L5="","",L5)</f>
        <v/>
      </c>
      <c r="I7" s="289" t="str">
        <f>IF(N6="","",N6)</f>
        <v/>
      </c>
      <c r="J7" s="289" t="s">
        <v>28</v>
      </c>
      <c r="K7" s="289" t="str">
        <f>IF(L6="","",L6)</f>
        <v/>
      </c>
      <c r="L7" s="554"/>
      <c r="M7" s="555"/>
      <c r="N7" s="556"/>
      <c r="O7" s="279">
        <f t="shared" si="0"/>
        <v>0</v>
      </c>
      <c r="P7" s="279">
        <f t="shared" ref="P7" si="12">IF(C7="",0,IF(C7=E7,1,0))+IF(F7="",0,IF(F7=H7,1,0))+IF(I7="",0,IF(I7=K7,1,0))+IF(L7="",0,IF(L7=N7,1,0))</f>
        <v>0</v>
      </c>
      <c r="Q7" s="279">
        <f t="shared" si="1"/>
        <v>0</v>
      </c>
      <c r="R7" s="279">
        <f t="shared" si="2"/>
        <v>0</v>
      </c>
      <c r="S7" s="279">
        <f t="shared" si="3"/>
        <v>0</v>
      </c>
      <c r="T7" s="280">
        <f t="shared" si="4"/>
        <v>0</v>
      </c>
      <c r="U7" s="281">
        <f t="shared" si="5"/>
        <v>0</v>
      </c>
      <c r="V7" s="282" t="str">
        <f t="shared" si="6"/>
        <v/>
      </c>
      <c r="X7" s="283" t="s">
        <v>31</v>
      </c>
      <c r="Y7" s="285" t="str">
        <f>IF(V7="","",IF(V7="",IF(V4+V5+V6&gt;5,IF(V4=4,B4,IF(V5=4,B5,IF(V6=4,B6,IF(V7=4,B7)))),""),IF(V4+V5+V6+V7&gt;9,IF(V4=4,B4,IF(V5=4,B5,IF(V6=4,B6,IF(V7=4,B7)))),"")))</f>
        <v/>
      </c>
      <c r="AB7" s="226" t="str">
        <f>IF((MAX(T4:T7))=T7,IF(COUNTIF(T4:T7,(MAX(T4:T7)))&gt;1,"*",1),"")</f>
        <v/>
      </c>
      <c r="AC7" s="226" t="str">
        <f>IF(AB7="","",RANK(U7,U4:U7,0))</f>
        <v/>
      </c>
      <c r="AD7" s="226" t="str">
        <f>IF(AC7="","",RANK(AC7,AC4:AC7,1))</f>
        <v/>
      </c>
      <c r="AE7" s="226" t="str">
        <f>IF(AD7=1,RANK(R7,R4:R7,0),"")</f>
        <v/>
      </c>
      <c r="AF7" s="226" t="str">
        <f>IF(AE7="","",RANK(AE7,AE4:AE7,1))</f>
        <v/>
      </c>
      <c r="AG7" s="226" t="str">
        <f t="shared" si="7"/>
        <v/>
      </c>
      <c r="AI7" s="226">
        <f t="shared" si="8"/>
        <v>0</v>
      </c>
      <c r="AJ7" s="226" t="str">
        <f>IF((MAX(AI4:AI7))=AI7,IF(COUNTIF(AI4:AI7,(MAX(AI4:AI7)))&gt;1,"*",1),"")</f>
        <v/>
      </c>
      <c r="AK7" s="226" t="str">
        <f>IF(AJ7="","",RANK(U7,U4:U7,0))</f>
        <v/>
      </c>
      <c r="AL7" s="226" t="str">
        <f>IF(AJ7="","",RANK(AK7,AK4:AK7,1))</f>
        <v/>
      </c>
      <c r="AM7" s="226" t="str">
        <f>IF(AL7=1,RANK(R7,R4:R7,0),"")</f>
        <v/>
      </c>
      <c r="AN7" s="226" t="str">
        <f>IF(AL7=1,RANK(AM7,AM4:AM7,1),"")</f>
        <v/>
      </c>
      <c r="AO7" s="226" t="str">
        <f>IF(AN7=1,COUNTIF(AG4:AG7,"=1")+1,"")</f>
        <v/>
      </c>
      <c r="AQ7" s="226" t="str">
        <f t="shared" si="9"/>
        <v/>
      </c>
      <c r="AR7" s="226" t="str">
        <f>IF((MAX(AQ4:AQ7))=AQ7,IF(COUNTIF(AQ4:AQ7,(MAX(AQ4:AQ7)))&gt;1,"*",1),"")</f>
        <v/>
      </c>
      <c r="AS7" s="226" t="str">
        <f>IF(AR7="","",RANK(U7,U4:U7,0))</f>
        <v/>
      </c>
      <c r="AT7" s="226" t="str">
        <f>IF(AR7="","",RANK(AS7,AS4:AS7,1))</f>
        <v/>
      </c>
      <c r="AU7" s="226" t="str">
        <f>IF(AT7=1,RANK(R7,R4:R7,0),"")</f>
        <v/>
      </c>
      <c r="AV7" s="226" t="str">
        <f>IF(AT7=1,RANK(AU7,AU4:AU7,1),"")</f>
        <v/>
      </c>
      <c r="AW7" s="226" t="str">
        <f>IF(AV7=1,COUNTIF(AG4:AG7,"=1")+COUNTIF(AO4:AO7,"=2")+1,"")</f>
        <v/>
      </c>
      <c r="AY7" s="226" t="str">
        <f t="shared" si="10"/>
        <v/>
      </c>
      <c r="AZ7" s="226" t="str">
        <f>IF((MAX(AY4:AY7))=AY7,IF(COUNTIF(AY4:AY7,(MAX(AY4:AY7)))&gt;1,"*",1),"")</f>
        <v/>
      </c>
      <c r="BA7" s="226" t="str">
        <f>IF(AZ7="","",RANK(U7,U4:U7,0))</f>
        <v/>
      </c>
      <c r="BB7" s="226" t="str">
        <f>IF(AZ7="","",RANK(BA7,BA4:BA7,1))</f>
        <v/>
      </c>
      <c r="BC7" s="226" t="str">
        <f>IF(BB7=1,RANK(R7,R4:R7,0),"")</f>
        <v/>
      </c>
      <c r="BD7" s="226" t="str">
        <f>IF(BB7=1,RANK(BC7,BC4:BC7,1),"")</f>
        <v/>
      </c>
      <c r="BE7" s="226" t="str">
        <f t="shared" si="11"/>
        <v/>
      </c>
    </row>
    <row r="8" spans="1:57" ht="18" thickTop="1" x14ac:dyDescent="0.15"/>
    <row r="9" spans="1:57" ht="19.5" thickBot="1" x14ac:dyDescent="0.2">
      <c r="B9" s="218" t="s">
        <v>32</v>
      </c>
      <c r="C9" s="211"/>
      <c r="D9" s="211" t="s">
        <v>159</v>
      </c>
    </row>
    <row r="10" spans="1:57" s="212" customFormat="1" ht="63" customHeight="1" x14ac:dyDescent="0.2">
      <c r="A10" s="219"/>
      <c r="B10" s="403"/>
      <c r="C10" s="557" t="str">
        <f>B11</f>
        <v>佃ＦＣ</v>
      </c>
      <c r="D10" s="558"/>
      <c r="E10" s="559"/>
      <c r="F10" s="560" t="str">
        <f>B12</f>
        <v>新浜ＦＣ</v>
      </c>
      <c r="G10" s="558"/>
      <c r="H10" s="559"/>
      <c r="I10" s="560" t="str">
        <f>B13</f>
        <v>江東ＹＭＣＡ</v>
      </c>
      <c r="J10" s="558"/>
      <c r="K10" s="559"/>
      <c r="L10" s="560"/>
      <c r="M10" s="558"/>
      <c r="N10" s="559"/>
      <c r="O10" s="404" t="s">
        <v>20</v>
      </c>
      <c r="P10" s="404" t="s">
        <v>21</v>
      </c>
      <c r="Q10" s="404" t="s">
        <v>22</v>
      </c>
      <c r="R10" s="404" t="s">
        <v>23</v>
      </c>
      <c r="S10" s="404" t="s">
        <v>24</v>
      </c>
      <c r="T10" s="404" t="s">
        <v>12</v>
      </c>
      <c r="U10" s="404" t="s">
        <v>25</v>
      </c>
      <c r="V10" s="405" t="s">
        <v>26</v>
      </c>
      <c r="X10" s="222"/>
      <c r="Y10" s="254"/>
      <c r="AB10" s="230" t="s">
        <v>27</v>
      </c>
      <c r="AC10" s="230"/>
      <c r="AD10" s="230"/>
      <c r="AE10" s="230"/>
      <c r="AF10" s="230"/>
      <c r="AG10" s="230"/>
      <c r="AI10" s="230"/>
      <c r="AJ10" s="230"/>
      <c r="AK10" s="230"/>
      <c r="AL10" s="230"/>
      <c r="AM10" s="230"/>
      <c r="AN10" s="230"/>
      <c r="AO10" s="230"/>
      <c r="AQ10" s="230"/>
      <c r="AR10" s="230"/>
      <c r="AS10" s="230"/>
      <c r="AT10" s="230"/>
      <c r="AU10" s="230"/>
      <c r="AV10" s="230"/>
      <c r="AW10" s="230"/>
      <c r="AY10" s="230"/>
      <c r="AZ10" s="230"/>
      <c r="BA10" s="230"/>
      <c r="BB10" s="230"/>
      <c r="BC10" s="230"/>
      <c r="BD10" s="230"/>
      <c r="BE10" s="230"/>
    </row>
    <row r="11" spans="1:57" s="213" customFormat="1" ht="21.75" customHeight="1" x14ac:dyDescent="0.15">
      <c r="A11" s="214"/>
      <c r="B11" s="406" t="str">
        <f>第20回参加チーム!E5</f>
        <v>佃ＦＣ</v>
      </c>
      <c r="C11" s="545"/>
      <c r="D11" s="546"/>
      <c r="E11" s="547"/>
      <c r="F11" s="407">
        <f>予選試合時間!E7</f>
        <v>0</v>
      </c>
      <c r="G11" s="408" t="s">
        <v>28</v>
      </c>
      <c r="H11" s="409">
        <f>予選試合時間!G7</f>
        <v>4</v>
      </c>
      <c r="I11" s="408">
        <f>予選試合時間!G15</f>
        <v>0</v>
      </c>
      <c r="J11" s="408" t="s">
        <v>28</v>
      </c>
      <c r="K11" s="408">
        <f>予選試合時間!E15</f>
        <v>5</v>
      </c>
      <c r="L11" s="407"/>
      <c r="M11" s="408"/>
      <c r="N11" s="409"/>
      <c r="O11" s="410">
        <f t="shared" ref="O11:O14" si="13">IF(C11="",0,IF(C11&gt;E11,1,0))+IF(F11="",0,IF(F11&gt;H11,1,0))+IF(I11="",0,IF(I11&gt;K11,1,0))+IF(L11="",0,IF(L11&gt;N11,1,0))</f>
        <v>0</v>
      </c>
      <c r="P11" s="410">
        <v>0</v>
      </c>
      <c r="Q11" s="410">
        <f t="shared" ref="Q11:Q14" si="14">IF(C11="",0,IF(C11&lt;E11,1,0))+IF(F11="",0,IF(F11&lt;H11,1,0))+IF(I11="",0,IF(I11&lt;K11,1,0))+IF(L11="",0,IF(L11&lt;N11,1,0))</f>
        <v>2</v>
      </c>
      <c r="R11" s="410">
        <f t="shared" ref="R11:R14" si="15">IF(C11="",0,C11)+IF(F11="",0,F11)+IF(I11="",0,I11)+IF(L11="",0,L11)</f>
        <v>0</v>
      </c>
      <c r="S11" s="410">
        <f t="shared" ref="S11:S14" si="16">IF(E11="",0,E11)+IF(H11="",0,H11)+IF(K11="",0,K11)+IF(N11="",0,N11)</f>
        <v>9</v>
      </c>
      <c r="T11" s="411">
        <f t="shared" ref="T11:T14" si="17">(O11*3)+(P11*1)</f>
        <v>0</v>
      </c>
      <c r="U11" s="412">
        <f t="shared" ref="U11:U14" si="18">R11-S11</f>
        <v>-9</v>
      </c>
      <c r="V11" s="413">
        <f t="shared" ref="V11:V14" si="19">IF(SUM(O11:Q11)=0,"",IF(AG11="",IF(AO11="",IF(AW11="",IF(BE11="",5,BE11),AW11),AO11),AG11))</f>
        <v>3</v>
      </c>
      <c r="X11" s="223" t="s">
        <v>27</v>
      </c>
      <c r="Y11" s="255" t="str">
        <f>IF(V11="","",IF(V14="",IF(V11+V12+V13&gt;5,IF(V11=1,B11,IF(V12=1,B12,IF(V13=1,B13,IF(V14=1,B14)))),""),IF(V11+V12+V13+V14&gt;9,IF(V11=1,B11,IF(V12=1,B12,IF(V13=1,B13,IF(V14=1,B14)))),"")))</f>
        <v>江東ＹＭＣＡ</v>
      </c>
      <c r="AB11" s="226" t="str">
        <f>IF((MAX(T11:T14))=T11,IF(COUNTIF(T11:T14,(MAX(T11:T14)))&gt;1,"*",1),"")</f>
        <v/>
      </c>
      <c r="AC11" s="226" t="str">
        <f>IF(AB11="","",RANK(U11,U11:U14,0))</f>
        <v/>
      </c>
      <c r="AD11" s="226" t="str">
        <f>IF(AC11="","",RANK(AC11,AC11:AC14,1))</f>
        <v/>
      </c>
      <c r="AE11" s="226" t="str">
        <f>IF(AD11=1,RANK(R11,R11:R14,0),"")</f>
        <v/>
      </c>
      <c r="AF11" s="226" t="str">
        <f>IF(AE11="","",RANK(AE11,AE11:AE14,1))</f>
        <v/>
      </c>
      <c r="AG11" s="226" t="str">
        <f t="shared" ref="AG11:AG14" si="20">IF(AF11=1,1,"")</f>
        <v/>
      </c>
      <c r="AI11" s="226">
        <f t="shared" ref="AI11:AI14" si="21">IF(AG11=1,"",T11)</f>
        <v>0</v>
      </c>
      <c r="AJ11" s="226" t="str">
        <f>IF((MAX(AI11:AI14))=AI11,IF(COUNTIF(AI11:AI14,(MAX(AI11:AI14)))&gt;1,"*",1),"")</f>
        <v/>
      </c>
      <c r="AK11" s="226" t="str">
        <f>IF(AJ11="","",RANK(U11,U11:U14,0))</f>
        <v/>
      </c>
      <c r="AL11" s="226" t="str">
        <f>IF(AJ11="","",RANK(AK11,AK11:AK14,1))</f>
        <v/>
      </c>
      <c r="AM11" s="226" t="str">
        <f>IF(AL11=1,RANK(R11,R11:R14,0),"")</f>
        <v/>
      </c>
      <c r="AN11" s="226" t="str">
        <f>IF(AL11=1,RANK(AM11,AM11:AM14,1),"")</f>
        <v/>
      </c>
      <c r="AO11" s="226" t="str">
        <f>IF(AN11=1,COUNTIF(AG11:AG14,"=1")+1,"")</f>
        <v/>
      </c>
      <c r="AQ11" s="226">
        <f t="shared" ref="AQ11:AQ13" si="22">IF(B11="","",IF(AG11="",IF(AO11="",T11,""),""))</f>
        <v>0</v>
      </c>
      <c r="AR11" s="226">
        <f>IF((MAX(AQ11:AQ14))=AQ11,IF(COUNTIF(AQ11:AQ14,(MAX(AQ11:AQ14)))&gt;1,"*",1),"")</f>
        <v>1</v>
      </c>
      <c r="AS11" s="226">
        <f>IF(AR11="","",RANK(U11,U11:U14,0))</f>
        <v>4</v>
      </c>
      <c r="AT11" s="226">
        <f>IF(AR11="","",RANK(AS11,AS11:AS14,1))</f>
        <v>1</v>
      </c>
      <c r="AU11" s="226">
        <f>IF(AT11=1,RANK(R11,R11:R14,0),"")</f>
        <v>3</v>
      </c>
      <c r="AV11" s="226">
        <f>IF(AT11=1,RANK(AU11,AU11:AU14,1),"")</f>
        <v>1</v>
      </c>
      <c r="AW11" s="226">
        <f>IF(AV11=1,COUNTIF(AG11:AG14,"=1")+COUNTIF(AO11:AO14,"=2")+1,"")</f>
        <v>3</v>
      </c>
      <c r="AY11" s="226" t="str">
        <f t="shared" ref="AY11:AY14" si="23">IF(AG11="",IF(AO11="",IF(AW11="",IF(SUM(O11:Q11)=0,"",T11),""),""),"")</f>
        <v/>
      </c>
      <c r="AZ11" s="226" t="str">
        <f>IF((MAX(AY11:AY14))=AY11,IF(COUNTIF(AY11:AY14,(MAX(AY11:AY14)))&gt;1,"*",1),"")</f>
        <v/>
      </c>
      <c r="BA11" s="226" t="str">
        <f>IF(AZ11="","",RANK(U11,U11:U14,0))</f>
        <v/>
      </c>
      <c r="BB11" s="226" t="str">
        <f>IF(AZ11="","",RANK(BA11,BA11:BA14,1))</f>
        <v/>
      </c>
      <c r="BC11" s="226" t="str">
        <f>IF(BB11=1,RANK(R11,R11:R14,0),"")</f>
        <v/>
      </c>
      <c r="BD11" s="226" t="str">
        <f>IF(BB11=1,RANK(BC11,BC11:BC14,1),"")</f>
        <v/>
      </c>
      <c r="BE11" s="226">
        <f t="shared" ref="BE11:BE14" si="24">IF(AW11="",IF(BD11=1,4,""),AW11)</f>
        <v>3</v>
      </c>
    </row>
    <row r="12" spans="1:57" s="213" customFormat="1" ht="21.75" customHeight="1" x14ac:dyDescent="0.15">
      <c r="A12" s="214"/>
      <c r="B12" s="414" t="str">
        <f>第20回参加チーム!G5</f>
        <v>新浜ＦＣ</v>
      </c>
      <c r="C12" s="415">
        <f>IF(H11="","",H11)</f>
        <v>4</v>
      </c>
      <c r="D12" s="416" t="s">
        <v>28</v>
      </c>
      <c r="E12" s="416">
        <f>IF(F11="","",F11)</f>
        <v>0</v>
      </c>
      <c r="F12" s="548"/>
      <c r="G12" s="549"/>
      <c r="H12" s="550"/>
      <c r="I12" s="416">
        <f>予選試合時間!E11</f>
        <v>1</v>
      </c>
      <c r="J12" s="416" t="s">
        <v>28</v>
      </c>
      <c r="K12" s="416">
        <f>予選試合時間!G11</f>
        <v>1</v>
      </c>
      <c r="L12" s="417"/>
      <c r="M12" s="416"/>
      <c r="N12" s="418"/>
      <c r="O12" s="410">
        <f t="shared" si="13"/>
        <v>1</v>
      </c>
      <c r="P12" s="410">
        <v>1</v>
      </c>
      <c r="Q12" s="410">
        <f t="shared" si="14"/>
        <v>0</v>
      </c>
      <c r="R12" s="410">
        <f t="shared" si="15"/>
        <v>5</v>
      </c>
      <c r="S12" s="410">
        <f t="shared" si="16"/>
        <v>1</v>
      </c>
      <c r="T12" s="411">
        <f t="shared" si="17"/>
        <v>4</v>
      </c>
      <c r="U12" s="412">
        <f t="shared" si="18"/>
        <v>4</v>
      </c>
      <c r="V12" s="413">
        <f t="shared" si="19"/>
        <v>2</v>
      </c>
      <c r="X12" s="223" t="s">
        <v>29</v>
      </c>
      <c r="Y12" s="255" t="str">
        <f>IF(V12="","",IF(V14="",IF(V11+V12+V13&gt;5,IF(V11=2,B11,IF(V12=2,B12,IF(V13=2,B13,IF(V14=2,B14)))),""),IF(V11+V12+V13+V14&gt;9,IF(V11=2,B11,IF(V12=2,B12,IF(V13=2,B13,IF(V14=2,B14)))),"")))</f>
        <v>新浜ＦＣ</v>
      </c>
      <c r="AB12" s="226" t="str">
        <f>IF((MAX(T11:T14))=T12,IF(COUNTIF(T11:T14,(MAX(T11:T14)))&gt;1,"*",1),"")</f>
        <v>*</v>
      </c>
      <c r="AC12" s="226">
        <f>IF(AB12="","",RANK(U12,U11:U14,0))</f>
        <v>2</v>
      </c>
      <c r="AD12" s="226">
        <f>IF(AC12="","",RANK(AC12,AC11:AC14,1))</f>
        <v>2</v>
      </c>
      <c r="AE12" s="226" t="str">
        <f>IF(AD12=1,RANK(R12,R11:R14,0),"")</f>
        <v/>
      </c>
      <c r="AF12" s="226" t="str">
        <f>IF(AE12="","",RANK(AE12,AE11:AE14,1))</f>
        <v/>
      </c>
      <c r="AG12" s="226" t="str">
        <f t="shared" si="20"/>
        <v/>
      </c>
      <c r="AI12" s="226">
        <f t="shared" si="21"/>
        <v>4</v>
      </c>
      <c r="AJ12" s="226">
        <f>IF((MAX(AI11:AI14))=AI12,IF(COUNTIF(AI11:AI14,(MAX(AI11:AI14)))&gt;1,"*",1),"")</f>
        <v>1</v>
      </c>
      <c r="AK12" s="226">
        <f>IF(AJ12="","",RANK(U12,U11:U14,0))</f>
        <v>2</v>
      </c>
      <c r="AL12" s="226">
        <f>IF(AJ12="","",RANK(AK12,AK11:AK14,1))</f>
        <v>1</v>
      </c>
      <c r="AM12" s="226">
        <f>IF(AL12=1,RANK(R12,R11:R14,0),"")</f>
        <v>2</v>
      </c>
      <c r="AN12" s="226">
        <f>IF(AL12=1,RANK(AM12,AM11:AM14,1),"")</f>
        <v>1</v>
      </c>
      <c r="AO12" s="226">
        <f>IF(AN12=1,COUNTIF(AG11:AG14,"=1")+1,"")</f>
        <v>2</v>
      </c>
      <c r="AQ12" s="226" t="str">
        <f t="shared" si="22"/>
        <v/>
      </c>
      <c r="AR12" s="226" t="str">
        <f>IF((MAX(AQ11:AQ14))=AQ12,IF(COUNTIF(AQ11:AQ14,(MAX(AQ11:AQ14)))&gt;1,"*",1),"")</f>
        <v/>
      </c>
      <c r="AS12" s="226" t="str">
        <f>IF(AR12="","",RANK(U12,U11:U14,0))</f>
        <v/>
      </c>
      <c r="AT12" s="226" t="str">
        <f>IF(AR12="","",RANK(AS12,AS11:AS14,1))</f>
        <v/>
      </c>
      <c r="AU12" s="226" t="str">
        <f>IF(AT12=1,RANK(R12,R11:R14,0),"")</f>
        <v/>
      </c>
      <c r="AV12" s="226" t="str">
        <f>IF(AT12=1,RANK(AU12,AU11:AU14,1),"")</f>
        <v/>
      </c>
      <c r="AW12" s="226" t="str">
        <f>IF(AV12=1,COUNTIF(AG11:AG14,"=1")+COUNTIF(AO11:AO14,"=2")+1,"")</f>
        <v/>
      </c>
      <c r="AY12" s="226" t="str">
        <f t="shared" si="23"/>
        <v/>
      </c>
      <c r="AZ12" s="226" t="str">
        <f>IF((MAX(AY11:AY14))=AY12,IF(COUNTIF(AY11:AY14,(MAX(AY11:AY14)))&gt;1,"*",1),"")</f>
        <v/>
      </c>
      <c r="BA12" s="226" t="str">
        <f>IF(AZ12="","",RANK(U12,U11:U14,0))</f>
        <v/>
      </c>
      <c r="BB12" s="226" t="str">
        <f>IF(AZ12="","",RANK(BA12,BA11:BA14,1))</f>
        <v/>
      </c>
      <c r="BC12" s="226" t="str">
        <f>IF(BB12=1,RANK(R12,R11:R14,0),"")</f>
        <v/>
      </c>
      <c r="BD12" s="226" t="str">
        <f>IF(BB12=1,RANK(BC12,BC11:BC14,1),"")</f>
        <v/>
      </c>
      <c r="BE12" s="226" t="str">
        <f t="shared" si="24"/>
        <v/>
      </c>
    </row>
    <row r="13" spans="1:57" s="213" customFormat="1" ht="21.75" customHeight="1" thickBot="1" x14ac:dyDescent="0.2">
      <c r="A13" s="214"/>
      <c r="B13" s="419" t="str">
        <f>第20回参加チーム!I5</f>
        <v>江東ＹＭＣＡ</v>
      </c>
      <c r="C13" s="420">
        <f>IF(K11="","",K11)</f>
        <v>5</v>
      </c>
      <c r="D13" s="421" t="s">
        <v>28</v>
      </c>
      <c r="E13" s="421">
        <f>IF(I11="","",I11)</f>
        <v>0</v>
      </c>
      <c r="F13" s="422">
        <f>IF(K12="","",K12)</f>
        <v>1</v>
      </c>
      <c r="G13" s="421" t="s">
        <v>28</v>
      </c>
      <c r="H13" s="423">
        <f>IF(I12="","",I12)</f>
        <v>1</v>
      </c>
      <c r="I13" s="551"/>
      <c r="J13" s="552"/>
      <c r="K13" s="553"/>
      <c r="L13" s="422"/>
      <c r="M13" s="421"/>
      <c r="N13" s="423"/>
      <c r="O13" s="424">
        <f t="shared" si="13"/>
        <v>1</v>
      </c>
      <c r="P13" s="424">
        <v>1</v>
      </c>
      <c r="Q13" s="424">
        <f t="shared" si="14"/>
        <v>0</v>
      </c>
      <c r="R13" s="424">
        <f t="shared" si="15"/>
        <v>6</v>
      </c>
      <c r="S13" s="424">
        <f t="shared" si="16"/>
        <v>1</v>
      </c>
      <c r="T13" s="425">
        <f t="shared" si="17"/>
        <v>4</v>
      </c>
      <c r="U13" s="426">
        <f t="shared" si="18"/>
        <v>5</v>
      </c>
      <c r="V13" s="427">
        <f t="shared" si="19"/>
        <v>1</v>
      </c>
      <c r="X13" s="224" t="s">
        <v>30</v>
      </c>
      <c r="Y13" s="286" t="str">
        <f>IF(V13="","",IF(V14="",IF(V11+V12+V13&gt;5,IF(V11=3,B11,IF(V12=3,B12,IF(V13=3,B13,IF(V14=3,B14)))),""),IF(V11+V12+V13+V14&gt;9,IF(V11=3,B11,IF(V12=3,B12,IF(V13=3,B13,IF(V14=3,B14)))),"")))</f>
        <v>佃ＦＣ</v>
      </c>
      <c r="AB13" s="226" t="str">
        <f>IF((MAX(T11:T14))=T13,IF(COUNTIF(T11:T14,(MAX(T11:T14)))&gt;1,"*",1),"")</f>
        <v>*</v>
      </c>
      <c r="AC13" s="226">
        <f>IF(AB13="","",RANK(U13,U11:U14,0))</f>
        <v>1</v>
      </c>
      <c r="AD13" s="226">
        <f>IF(AC13="","",RANK(AC13,AC11:AC14,1))</f>
        <v>1</v>
      </c>
      <c r="AE13" s="226">
        <f>IF(AD13=1,RANK(R13,R11:R14,0),"")</f>
        <v>1</v>
      </c>
      <c r="AF13" s="226">
        <f>IF(AE13="","",RANK(AE13,AE11:AE14,1))</f>
        <v>1</v>
      </c>
      <c r="AG13" s="226">
        <f t="shared" si="20"/>
        <v>1</v>
      </c>
      <c r="AI13" s="226" t="str">
        <f t="shared" si="21"/>
        <v/>
      </c>
      <c r="AJ13" s="226" t="str">
        <f>IF((MAX(AI11:AI14))=AI13,IF(COUNTIF(AI11:AI14,(MAX(AI11:AI14)))&gt;1,"*",1),"")</f>
        <v/>
      </c>
      <c r="AK13" s="226" t="str">
        <f>IF(AJ13="","",RANK(U13,U11:U14,0))</f>
        <v/>
      </c>
      <c r="AL13" s="226" t="str">
        <f>IF(AJ13="","",RANK(AK13,AK11:AK14,1))</f>
        <v/>
      </c>
      <c r="AM13" s="226" t="str">
        <f>IF(AL13=1,RANK(R13,R11:R14,0),"")</f>
        <v/>
      </c>
      <c r="AN13" s="226" t="str">
        <f>IF(AL13=1,RANK(AM13,AM11:AM14,1),"")</f>
        <v/>
      </c>
      <c r="AO13" s="226" t="str">
        <f>IF(AN13=1,COUNTIF(AG11:AG14,"=1")+1,"")</f>
        <v/>
      </c>
      <c r="AQ13" s="226" t="str">
        <f t="shared" si="22"/>
        <v/>
      </c>
      <c r="AR13" s="226" t="str">
        <f>IF((MAX(AQ11:AQ14))=AQ13,IF(COUNTIF(AQ11:AQ14,(MAX(AQ11:AQ14)))&gt;1,"*",1),"")</f>
        <v/>
      </c>
      <c r="AS13" s="226" t="str">
        <f>IF(AR13="","",RANK(U13,U11:U14,0))</f>
        <v/>
      </c>
      <c r="AT13" s="226" t="str">
        <f>IF(AR13="","",RANK(AS13,AS11:AS14,1))</f>
        <v/>
      </c>
      <c r="AU13" s="226" t="str">
        <f>IF(AT13=1,RANK(R13,R11:R14,0),"")</f>
        <v/>
      </c>
      <c r="AV13" s="226" t="str">
        <f>IF(AT13=1,RANK(AU13,AU11:AU14,1),"")</f>
        <v/>
      </c>
      <c r="AW13" s="226" t="str">
        <f>IF(AV13=1,COUNTIF(AG11:AG14,"=1")+COUNTIF(AO11:AO14,"=2")+1,"")</f>
        <v/>
      </c>
      <c r="AY13" s="226" t="str">
        <f t="shared" si="23"/>
        <v/>
      </c>
      <c r="AZ13" s="226" t="str">
        <f>IF((MAX(AY11:AY14))=AY13,IF(COUNTIF(AY11:AY14,(MAX(AY11:AY14)))&gt;1,"*",1),"")</f>
        <v/>
      </c>
      <c r="BA13" s="226" t="str">
        <f>IF(AZ13="","",RANK(U13,U11:U14,0))</f>
        <v/>
      </c>
      <c r="BB13" s="226" t="str">
        <f>IF(AZ13="","",RANK(BA13,BA11:BA14,1))</f>
        <v/>
      </c>
      <c r="BC13" s="226" t="str">
        <f>IF(BB13=1,RANK(R13,R11:R14,0),"")</f>
        <v/>
      </c>
      <c r="BD13" s="226" t="str">
        <f>IF(BB13=1,RANK(BC13,BC11:BC14,1),"")</f>
        <v/>
      </c>
      <c r="BE13" s="226" t="str">
        <f t="shared" si="24"/>
        <v/>
      </c>
    </row>
    <row r="14" spans="1:57" s="213" customFormat="1" ht="21.75" hidden="1" customHeight="1" x14ac:dyDescent="0.15">
      <c r="A14" s="214"/>
      <c r="B14" s="287"/>
      <c r="C14" s="288" t="str">
        <f>IF(N11="","",N11)</f>
        <v/>
      </c>
      <c r="D14" s="289" t="s">
        <v>28</v>
      </c>
      <c r="E14" s="289" t="str">
        <f>IF(L11="","",L11)</f>
        <v/>
      </c>
      <c r="F14" s="290" t="str">
        <f>IF(N12="","",N12)</f>
        <v/>
      </c>
      <c r="G14" s="289" t="s">
        <v>28</v>
      </c>
      <c r="H14" s="291" t="str">
        <f>IF(L12="","",L12)</f>
        <v/>
      </c>
      <c r="I14" s="289" t="str">
        <f>IF(N13="","",N13)</f>
        <v/>
      </c>
      <c r="J14" s="289" t="s">
        <v>28</v>
      </c>
      <c r="K14" s="289" t="str">
        <f>IF(L13="","",L13)</f>
        <v/>
      </c>
      <c r="L14" s="554"/>
      <c r="M14" s="555"/>
      <c r="N14" s="556"/>
      <c r="O14" s="279">
        <f t="shared" si="13"/>
        <v>0</v>
      </c>
      <c r="P14" s="279">
        <f t="shared" ref="P14" si="25">IF(C14="",0,IF(C14=E14,1,0))+IF(F14="",0,IF(F14=H14,1,0))+IF(I14="",0,IF(I14=K14,1,0))+IF(L14="",0,IF(L14=N14,1,0))</f>
        <v>0</v>
      </c>
      <c r="Q14" s="279">
        <f t="shared" si="14"/>
        <v>0</v>
      </c>
      <c r="R14" s="279">
        <f t="shared" si="15"/>
        <v>0</v>
      </c>
      <c r="S14" s="279">
        <f t="shared" si="16"/>
        <v>0</v>
      </c>
      <c r="T14" s="280">
        <f t="shared" si="17"/>
        <v>0</v>
      </c>
      <c r="U14" s="281">
        <f t="shared" si="18"/>
        <v>0</v>
      </c>
      <c r="V14" s="282" t="str">
        <f t="shared" si="19"/>
        <v/>
      </c>
      <c r="X14" s="283" t="s">
        <v>31</v>
      </c>
      <c r="Y14" s="285" t="str">
        <f>IF(V14="","",IF(V14="",IF(V11+V12+V13&gt;5,IF(V11=4,B11,IF(V12=4,B12,IF(V13=4,B13,IF(V14=4,B14)))),""),IF(V11+V12+V13+V14&gt;9,IF(V11=4,B11,IF(V12=4,B12,IF(V13=4,B13,IF(V14=4,B14)))),"")))</f>
        <v/>
      </c>
      <c r="AB14" s="226" t="str">
        <f>IF((MAX(T11:T14))=T14,IF(COUNTIF(T11:T14,(MAX(T11:T14)))&gt;1,"*",1),"")</f>
        <v/>
      </c>
      <c r="AC14" s="226" t="str">
        <f>IF(AB14="","",RANK(U14,U11:U14,0))</f>
        <v/>
      </c>
      <c r="AD14" s="226" t="str">
        <f>IF(AC14="","",RANK(AC14,AC11:AC14,1))</f>
        <v/>
      </c>
      <c r="AE14" s="226" t="str">
        <f>IF(AD14=1,RANK(R14,R11:R14,0),"")</f>
        <v/>
      </c>
      <c r="AF14" s="226" t="str">
        <f>IF(AE14="","",RANK(AE14,AE11:AE14,1))</f>
        <v/>
      </c>
      <c r="AG14" s="226" t="str">
        <f t="shared" si="20"/>
        <v/>
      </c>
      <c r="AI14" s="226">
        <f t="shared" si="21"/>
        <v>0</v>
      </c>
      <c r="AJ14" s="226" t="str">
        <f>IF((MAX(AI11:AI14))=AI14,IF(COUNTIF(AI11:AI14,(MAX(AI11:AI14)))&gt;1,"*",1),"")</f>
        <v/>
      </c>
      <c r="AK14" s="226" t="str">
        <f>IF(AJ14="","",RANK(U14,U11:U14,0))</f>
        <v/>
      </c>
      <c r="AL14" s="226" t="str">
        <f>IF(AJ14="","",RANK(AK14,AK11:AK14,1))</f>
        <v/>
      </c>
      <c r="AM14" s="226" t="str">
        <f>IF(AL14=1,RANK(R14,R11:R14,0),"")</f>
        <v/>
      </c>
      <c r="AN14" s="226" t="str">
        <f>IF(AL14=1,RANK(AM14,AM11:AM14,1),"")</f>
        <v/>
      </c>
      <c r="AO14" s="226" t="str">
        <f>IF(AN14=1,COUNTIF(AG11:AG14,"=1")+1,"")</f>
        <v/>
      </c>
      <c r="AQ14" s="226" t="str">
        <f>IF(B14="","",IF(AG14="",IF(AO14="",T14,""),""))</f>
        <v/>
      </c>
      <c r="AR14" s="226" t="str">
        <f>IF((MAX(AQ11:AQ14))=AQ14,IF(COUNTIF(AQ11:AQ14,(MAX(AQ11:AQ14)))&gt;1,"*",1),"")</f>
        <v/>
      </c>
      <c r="AS14" s="226" t="str">
        <f>IF(AR14="","",RANK(U14,U11:U14,0))</f>
        <v/>
      </c>
      <c r="AT14" s="226" t="str">
        <f>IF(AR14="","",RANK(AS14,AS11:AS14,1))</f>
        <v/>
      </c>
      <c r="AU14" s="226" t="str">
        <f>IF(AT14=1,RANK(R14,R11:R14,0),"")</f>
        <v/>
      </c>
      <c r="AV14" s="226" t="str">
        <f>IF(AT14=1,RANK(AU14,AU11:AU14,1),"")</f>
        <v/>
      </c>
      <c r="AW14" s="226" t="str">
        <f>IF(AV14=1,COUNTIF(AG11:AG14,"=1")+COUNTIF(AO11:AO14,"=2")+1,"")</f>
        <v/>
      </c>
      <c r="AY14" s="226" t="str">
        <f t="shared" si="23"/>
        <v/>
      </c>
      <c r="AZ14" s="226" t="str">
        <f>IF((MAX(AY11:AY14))=AY14,IF(COUNTIF(AY11:AY14,(MAX(AY11:AY14)))&gt;1,"*",1),"")</f>
        <v/>
      </c>
      <c r="BA14" s="226" t="str">
        <f>IF(AZ14="","",RANK(U14,U11:U14,0))</f>
        <v/>
      </c>
      <c r="BB14" s="226" t="str">
        <f>IF(AZ14="","",RANK(BA14,BA11:BA14,1))</f>
        <v/>
      </c>
      <c r="BC14" s="226" t="str">
        <f>IF(BB14=1,RANK(R14,R11:R14,0),"")</f>
        <v/>
      </c>
      <c r="BD14" s="226" t="str">
        <f>IF(BB14=1,RANK(BC14,BC11:BC14,1),"")</f>
        <v/>
      </c>
      <c r="BE14" s="226" t="str">
        <f t="shared" si="24"/>
        <v/>
      </c>
    </row>
    <row r="15" spans="1:57" ht="18" thickTop="1" x14ac:dyDescent="0.15"/>
    <row r="16" spans="1:57" ht="19.5" thickBot="1" x14ac:dyDescent="0.2">
      <c r="B16" s="218" t="s">
        <v>33</v>
      </c>
      <c r="C16" s="211"/>
      <c r="D16" s="211" t="s">
        <v>158</v>
      </c>
    </row>
    <row r="17" spans="1:57" s="212" customFormat="1" ht="63" customHeight="1" x14ac:dyDescent="0.2">
      <c r="A17" s="219"/>
      <c r="B17" s="453"/>
      <c r="C17" s="561" t="str">
        <f>B18</f>
        <v>Ｊスターズ</v>
      </c>
      <c r="D17" s="562"/>
      <c r="E17" s="562"/>
      <c r="F17" s="562" t="str">
        <f>B19</f>
        <v>中野木ＦＣ</v>
      </c>
      <c r="G17" s="562"/>
      <c r="H17" s="562"/>
      <c r="I17" s="562" t="str">
        <f>B20</f>
        <v>バディＳＣ江東</v>
      </c>
      <c r="J17" s="562"/>
      <c r="K17" s="562"/>
      <c r="L17" s="562"/>
      <c r="M17" s="562"/>
      <c r="N17" s="562"/>
      <c r="O17" s="454" t="s">
        <v>20</v>
      </c>
      <c r="P17" s="454" t="s">
        <v>21</v>
      </c>
      <c r="Q17" s="454" t="s">
        <v>22</v>
      </c>
      <c r="R17" s="454" t="s">
        <v>23</v>
      </c>
      <c r="S17" s="454" t="s">
        <v>24</v>
      </c>
      <c r="T17" s="454" t="s">
        <v>12</v>
      </c>
      <c r="U17" s="454" t="s">
        <v>25</v>
      </c>
      <c r="V17" s="455" t="s">
        <v>26</v>
      </c>
      <c r="X17" s="222"/>
      <c r="Y17" s="254"/>
      <c r="AB17" s="230" t="s">
        <v>27</v>
      </c>
      <c r="AC17" s="230"/>
      <c r="AD17" s="230"/>
      <c r="AE17" s="230"/>
      <c r="AF17" s="230"/>
      <c r="AG17" s="230"/>
      <c r="AI17" s="230"/>
      <c r="AJ17" s="230"/>
      <c r="AK17" s="230"/>
      <c r="AL17" s="230"/>
      <c r="AM17" s="230"/>
      <c r="AN17" s="230"/>
      <c r="AO17" s="230"/>
      <c r="AQ17" s="230"/>
      <c r="AR17" s="230"/>
      <c r="AS17" s="230"/>
      <c r="AT17" s="230"/>
      <c r="AU17" s="230"/>
      <c r="AV17" s="230"/>
      <c r="AW17" s="230"/>
      <c r="AY17" s="230"/>
      <c r="AZ17" s="230"/>
      <c r="BA17" s="230"/>
      <c r="BB17" s="230"/>
      <c r="BC17" s="230"/>
      <c r="BD17" s="230"/>
      <c r="BE17" s="230"/>
    </row>
    <row r="18" spans="1:57" s="213" customFormat="1" ht="21.75" customHeight="1" x14ac:dyDescent="0.15">
      <c r="A18" s="214"/>
      <c r="B18" s="456" t="str">
        <f>第20回参加チーム!E7</f>
        <v>Ｊスターズ</v>
      </c>
      <c r="C18" s="563"/>
      <c r="D18" s="564"/>
      <c r="E18" s="565"/>
      <c r="F18" s="458">
        <f>予選試合時間!E19</f>
        <v>6</v>
      </c>
      <c r="G18" s="457" t="s">
        <v>28</v>
      </c>
      <c r="H18" s="459">
        <f>予選試合時間!G19</f>
        <v>0</v>
      </c>
      <c r="I18" s="457">
        <f>予選試合時間!G27</f>
        <v>0</v>
      </c>
      <c r="J18" s="457" t="s">
        <v>28</v>
      </c>
      <c r="K18" s="457">
        <f>予選試合時間!E27</f>
        <v>1</v>
      </c>
      <c r="L18" s="458"/>
      <c r="M18" s="457"/>
      <c r="N18" s="459"/>
      <c r="O18" s="460">
        <f t="shared" ref="O18:O21" si="26">IF(C18="",0,IF(C18&gt;E18,1,0))+IF(F18="",0,IF(F18&gt;H18,1,0))+IF(I18="",0,IF(I18&gt;K18,1,0))+IF(L18="",0,IF(L18&gt;N18,1,0))</f>
        <v>1</v>
      </c>
      <c r="P18" s="460">
        <v>0</v>
      </c>
      <c r="Q18" s="460">
        <f t="shared" ref="Q18:Q21" si="27">IF(C18="",0,IF(C18&lt;E18,1,0))+IF(F18="",0,IF(F18&lt;H18,1,0))+IF(I18="",0,IF(I18&lt;K18,1,0))+IF(L18="",0,IF(L18&lt;N18,1,0))</f>
        <v>1</v>
      </c>
      <c r="R18" s="460">
        <f t="shared" ref="R18:R21" si="28">IF(C18="",0,C18)+IF(F18="",0,F18)+IF(I18="",0,I18)+IF(L18="",0,L18)</f>
        <v>6</v>
      </c>
      <c r="S18" s="460">
        <f t="shared" ref="S18:S21" si="29">IF(E18="",0,E18)+IF(H18="",0,H18)+IF(K18="",0,K18)+IF(N18="",0,N18)</f>
        <v>1</v>
      </c>
      <c r="T18" s="461">
        <f t="shared" ref="T18:T21" si="30">(O18*3)+(P18*1)</f>
        <v>3</v>
      </c>
      <c r="U18" s="462">
        <f t="shared" ref="U18:U21" si="31">R18-S18</f>
        <v>5</v>
      </c>
      <c r="V18" s="463">
        <f t="shared" ref="V18:V21" si="32">IF(SUM(O18:Q18)=0,"",IF(AG18="",IF(AO18="",IF(AW18="",IF(BE18="",5,BE18),AW18),AO18),AG18))</f>
        <v>2</v>
      </c>
      <c r="X18" s="223" t="s">
        <v>27</v>
      </c>
      <c r="Y18" s="255" t="str">
        <f>IF(V18="","",IF(V21="",IF(V18+V19+V20&gt;5,IF(V18=1,B18,IF(V19=1,B19,IF(V20=1,B20,IF(V21=1,B21)))),""),IF(V18+V19+V20+V21&gt;9,IF(V18=1,B18,IF(V19=1,B19,IF(V20=1,B20,IF(V21=1,B21)))),"")))</f>
        <v>バディＳＣ江東</v>
      </c>
      <c r="AB18" s="226" t="str">
        <f>IF((MAX(T18:T21))=T18,IF(COUNTIF(T18:T21,(MAX(T18:T21)))&gt;1,"*",1),"")</f>
        <v/>
      </c>
      <c r="AC18" s="226" t="str">
        <f>IF(AB18="","",RANK(U18,U18:U21,0))</f>
        <v/>
      </c>
      <c r="AD18" s="226" t="str">
        <f>IF(AC18="","",RANK(AC18,AC18:AC21,1))</f>
        <v/>
      </c>
      <c r="AE18" s="226" t="str">
        <f>IF(AD18=1,RANK(R18,R18:R21,0),"")</f>
        <v/>
      </c>
      <c r="AF18" s="226" t="str">
        <f>IF(AE18="","",RANK(AE18,AE18:AE21,1))</f>
        <v/>
      </c>
      <c r="AG18" s="226" t="str">
        <f t="shared" ref="AG18:AG21" si="33">IF(AF18=1,1,"")</f>
        <v/>
      </c>
      <c r="AI18" s="226">
        <f t="shared" ref="AI18:AI21" si="34">IF(AG18=1,"",T18)</f>
        <v>3</v>
      </c>
      <c r="AJ18" s="226">
        <f>IF((MAX(AI18:AI21))=AI18,IF(COUNTIF(AI18:AI21,(MAX(AI18:AI21)))&gt;1,"*",1),"")</f>
        <v>1</v>
      </c>
      <c r="AK18" s="226">
        <f>IF(AJ18="","",RANK(U18,U18:U21,0))</f>
        <v>2</v>
      </c>
      <c r="AL18" s="226">
        <f>IF(AJ18="","",RANK(AK18,AK18:AK21,1))</f>
        <v>1</v>
      </c>
      <c r="AM18" s="226">
        <f>IF(AL18=1,RANK(R18,R18:R21,0),"")</f>
        <v>2</v>
      </c>
      <c r="AN18" s="226">
        <f>IF(AL18=1,RANK(AM18,AM18:AM21,1),"")</f>
        <v>1</v>
      </c>
      <c r="AO18" s="226">
        <f>IF(AN18=1,COUNTIF(AG18:AG21,"=1")+1,"")</f>
        <v>2</v>
      </c>
      <c r="AQ18" s="226" t="str">
        <f t="shared" ref="AQ18:AQ21" si="35">IF(B18="","",IF(AG18="",IF(AO18="",T18,""),""))</f>
        <v/>
      </c>
      <c r="AR18" s="226" t="str">
        <f>IF((MAX(AQ18:AQ21))=AQ18,IF(COUNTIF(AQ18:AQ21,(MAX(AQ18:AQ21)))&gt;1,"*",1),"")</f>
        <v/>
      </c>
      <c r="AS18" s="226" t="str">
        <f>IF(AR18="","",RANK(U18,U18:U21,0))</f>
        <v/>
      </c>
      <c r="AT18" s="226" t="str">
        <f>IF(AR18="","",RANK(AS18,AS18:AS21,1))</f>
        <v/>
      </c>
      <c r="AU18" s="226" t="str">
        <f>IF(AT18=1,RANK(R18,R18:R21,0),"")</f>
        <v/>
      </c>
      <c r="AV18" s="226" t="str">
        <f>IF(AT18=1,RANK(AU18,AU18:AU21,1),"")</f>
        <v/>
      </c>
      <c r="AW18" s="226" t="str">
        <f>IF(AV18=1,COUNTIF(AG18:AG21,"=1")+COUNTIF(AO18:AO21,"=2")+1,"")</f>
        <v/>
      </c>
      <c r="AY18" s="226" t="str">
        <f t="shared" ref="AY18:AY21" si="36">IF(AG18="",IF(AO18="",IF(AW18="",IF(SUM(O18:Q18)=0,"",T18),""),""),"")</f>
        <v/>
      </c>
      <c r="AZ18" s="226" t="str">
        <f>IF((MAX(AY18:AY21))=AY18,IF(COUNTIF(AY18:AY21,(MAX(AY18:AY21)))&gt;1,"*",1),"")</f>
        <v/>
      </c>
      <c r="BA18" s="226" t="str">
        <f>IF(AZ18="","",RANK(U18,U18:U21,0))</f>
        <v/>
      </c>
      <c r="BB18" s="226" t="str">
        <f>IF(AZ18="","",RANK(BA18,BA18:BA21,1))</f>
        <v/>
      </c>
      <c r="BC18" s="226" t="str">
        <f>IF(BB18=1,RANK(R18,R18:R21,0),"")</f>
        <v/>
      </c>
      <c r="BD18" s="226" t="str">
        <f>IF(BB18=1,RANK(BC18,BC18:BC21,1),"")</f>
        <v/>
      </c>
      <c r="BE18" s="226" t="str">
        <f t="shared" ref="BE18:BE21" si="37">IF(AW18="",IF(BD18=1,4,""),AW18)</f>
        <v/>
      </c>
    </row>
    <row r="19" spans="1:57" s="213" customFormat="1" ht="21.75" customHeight="1" x14ac:dyDescent="0.15">
      <c r="A19" s="214"/>
      <c r="B19" s="464" t="str">
        <f>第20回参加チーム!G7</f>
        <v>中野木ＦＣ</v>
      </c>
      <c r="C19" s="465">
        <f>IF(H18="","",H18)</f>
        <v>0</v>
      </c>
      <c r="D19" s="466" t="s">
        <v>28</v>
      </c>
      <c r="E19" s="466">
        <f>IF(F18="","",F18)</f>
        <v>6</v>
      </c>
      <c r="F19" s="566"/>
      <c r="G19" s="567"/>
      <c r="H19" s="568"/>
      <c r="I19" s="466">
        <f>予選試合時間!E23</f>
        <v>0</v>
      </c>
      <c r="J19" s="466" t="s">
        <v>28</v>
      </c>
      <c r="K19" s="466">
        <f>予選試合時間!G23</f>
        <v>8</v>
      </c>
      <c r="L19" s="467"/>
      <c r="M19" s="466"/>
      <c r="N19" s="468"/>
      <c r="O19" s="460">
        <f t="shared" si="26"/>
        <v>0</v>
      </c>
      <c r="P19" s="460">
        <v>0</v>
      </c>
      <c r="Q19" s="460">
        <f t="shared" si="27"/>
        <v>2</v>
      </c>
      <c r="R19" s="460">
        <f t="shared" si="28"/>
        <v>0</v>
      </c>
      <c r="S19" s="460">
        <f t="shared" si="29"/>
        <v>14</v>
      </c>
      <c r="T19" s="461">
        <f t="shared" si="30"/>
        <v>0</v>
      </c>
      <c r="U19" s="462">
        <f t="shared" si="31"/>
        <v>-14</v>
      </c>
      <c r="V19" s="463">
        <f t="shared" si="32"/>
        <v>3</v>
      </c>
      <c r="X19" s="223" t="s">
        <v>29</v>
      </c>
      <c r="Y19" s="255" t="str">
        <f>IF(V19="","",IF(V21="",IF(V18+V19+V20&gt;5,IF(V18=2,B18,IF(V19=2,B19,IF(V20=2,B20,IF(V21=2,B21)))),""),IF(V18+V19+V20+V21&gt;9,IF(V18=2,B18,IF(V19=2,B19,IF(V20=2,B20,IF(V21=2,B21)))),"")))</f>
        <v>Ｊスターズ</v>
      </c>
      <c r="AB19" s="226" t="str">
        <f>IF((MAX(T18:T21))=T19,IF(COUNTIF(T18:T21,(MAX(T18:T21)))&gt;1,"*",1),"")</f>
        <v/>
      </c>
      <c r="AC19" s="226" t="str">
        <f>IF(AB19="","",RANK(U19,U18:U21,0))</f>
        <v/>
      </c>
      <c r="AD19" s="226" t="str">
        <f>IF(AC19="","",RANK(AC19,AC18:AC21,1))</f>
        <v/>
      </c>
      <c r="AE19" s="226" t="str">
        <f>IF(AD19=1,RANK(R19,R18:R21,0),"")</f>
        <v/>
      </c>
      <c r="AF19" s="226" t="str">
        <f>IF(AE19="","",RANK(AE19,AE18:AE21,1))</f>
        <v/>
      </c>
      <c r="AG19" s="226" t="str">
        <f t="shared" si="33"/>
        <v/>
      </c>
      <c r="AI19" s="226">
        <f t="shared" si="34"/>
        <v>0</v>
      </c>
      <c r="AJ19" s="226" t="str">
        <f>IF((MAX(AI18:AI21))=AI19,IF(COUNTIF(AI18:AI21,(MAX(AI18:AI21)))&gt;1,"*",1),"")</f>
        <v/>
      </c>
      <c r="AK19" s="226" t="str">
        <f>IF(AJ19="","",RANK(U19,U18:U21,0))</f>
        <v/>
      </c>
      <c r="AL19" s="226" t="str">
        <f>IF(AJ19="","",RANK(AK19,AK18:AK21,1))</f>
        <v/>
      </c>
      <c r="AM19" s="226" t="str">
        <f>IF(AL19=1,RANK(R19,R18:R21,0),"")</f>
        <v/>
      </c>
      <c r="AN19" s="226" t="str">
        <f>IF(AL19=1,RANK(AM19,AM18:AM21,1),"")</f>
        <v/>
      </c>
      <c r="AO19" s="226" t="str">
        <f>IF(AN19=1,COUNTIF(AG18:AG21,"=1")+1,"")</f>
        <v/>
      </c>
      <c r="AQ19" s="226">
        <f t="shared" si="35"/>
        <v>0</v>
      </c>
      <c r="AR19" s="226">
        <f>IF((MAX(AQ18:AQ21))=AQ19,IF(COUNTIF(AQ18:AQ21,(MAX(AQ18:AQ21)))&gt;1,"*",1),"")</f>
        <v>1</v>
      </c>
      <c r="AS19" s="226">
        <f>IF(AR19="","",RANK(U19,U18:U21,0))</f>
        <v>4</v>
      </c>
      <c r="AT19" s="226">
        <f>IF(AR19="","",RANK(AS19,AS18:AS21,1))</f>
        <v>1</v>
      </c>
      <c r="AU19" s="226">
        <f>IF(AT19=1,RANK(R19,R18:R21,0),"")</f>
        <v>3</v>
      </c>
      <c r="AV19" s="226">
        <f>IF(AT19=1,RANK(AU19,AU18:AU21,1),"")</f>
        <v>1</v>
      </c>
      <c r="AW19" s="226">
        <f>IF(AV19=1,COUNTIF(AG18:AG21,"=1")+COUNTIF(AO18:AO21,"=2")+1,"")</f>
        <v>3</v>
      </c>
      <c r="AY19" s="226" t="str">
        <f t="shared" si="36"/>
        <v/>
      </c>
      <c r="AZ19" s="226" t="str">
        <f>IF((MAX(AY18:AY21))=AY19,IF(COUNTIF(AY18:AY21,(MAX(AY18:AY21)))&gt;1,"*",1),"")</f>
        <v/>
      </c>
      <c r="BA19" s="226" t="str">
        <f>IF(AZ19="","",RANK(U19,U18:U21,0))</f>
        <v/>
      </c>
      <c r="BB19" s="226" t="str">
        <f>IF(AZ19="","",RANK(BA19,BA18:BA21,1))</f>
        <v/>
      </c>
      <c r="BC19" s="226" t="str">
        <f>IF(BB19=1,RANK(R19,R18:R21,0),"")</f>
        <v/>
      </c>
      <c r="BD19" s="226" t="str">
        <f>IF(BB19=1,RANK(BC19,BC18:BC21,1),"")</f>
        <v/>
      </c>
      <c r="BE19" s="226">
        <f t="shared" si="37"/>
        <v>3</v>
      </c>
    </row>
    <row r="20" spans="1:57" s="213" customFormat="1" ht="21.75" customHeight="1" thickBot="1" x14ac:dyDescent="0.2">
      <c r="A20" s="214"/>
      <c r="B20" s="469" t="str">
        <f>第20回参加チーム!I7</f>
        <v>バディＳＣ江東</v>
      </c>
      <c r="C20" s="470">
        <f>IF(K18="","",K18)</f>
        <v>1</v>
      </c>
      <c r="D20" s="471" t="s">
        <v>28</v>
      </c>
      <c r="E20" s="471">
        <f>IF(I18="","",I18)</f>
        <v>0</v>
      </c>
      <c r="F20" s="472">
        <f>IF(K19="","",K19)</f>
        <v>8</v>
      </c>
      <c r="G20" s="471" t="s">
        <v>28</v>
      </c>
      <c r="H20" s="473">
        <f>IF(I19="","",I19)</f>
        <v>0</v>
      </c>
      <c r="I20" s="569"/>
      <c r="J20" s="570"/>
      <c r="K20" s="571"/>
      <c r="L20" s="472"/>
      <c r="M20" s="471"/>
      <c r="N20" s="473"/>
      <c r="O20" s="474">
        <f t="shared" si="26"/>
        <v>2</v>
      </c>
      <c r="P20" s="474">
        <v>0</v>
      </c>
      <c r="Q20" s="474">
        <f t="shared" si="27"/>
        <v>0</v>
      </c>
      <c r="R20" s="474">
        <f t="shared" si="28"/>
        <v>9</v>
      </c>
      <c r="S20" s="474">
        <f t="shared" si="29"/>
        <v>0</v>
      </c>
      <c r="T20" s="475">
        <f t="shared" si="30"/>
        <v>6</v>
      </c>
      <c r="U20" s="476">
        <f t="shared" si="31"/>
        <v>9</v>
      </c>
      <c r="V20" s="477">
        <f t="shared" si="32"/>
        <v>1</v>
      </c>
      <c r="X20" s="224" t="s">
        <v>30</v>
      </c>
      <c r="Y20" s="286" t="str">
        <f>IF(V20="","",IF(V21="",IF(V18+V19+V20&gt;5,IF(V18=3,B18,IF(V19=3,B19,IF(V20=3,B20,IF(V21=3,B21)))),""),IF(V18+V19+V20+V21&gt;9,IF(V18=3,B18,IF(V19=3,B19,IF(V20=3,B20,IF(V21=3,B21)))),"")))</f>
        <v>中野木ＦＣ</v>
      </c>
      <c r="AB20" s="226">
        <f>IF((MAX(T18:T21))=T20,IF(COUNTIF(T18:T21,(MAX(T18:T21)))&gt;1,"*",1),"")</f>
        <v>1</v>
      </c>
      <c r="AC20" s="226">
        <f>IF(AB20="","",RANK(U20,U18:U21,0))</f>
        <v>1</v>
      </c>
      <c r="AD20" s="226">
        <f>IF(AC20="","",RANK(AC20,AC18:AC21,1))</f>
        <v>1</v>
      </c>
      <c r="AE20" s="226">
        <f>IF(AD20=1,RANK(R20,R18:R21,0),"")</f>
        <v>1</v>
      </c>
      <c r="AF20" s="226">
        <f>IF(AE20="","",RANK(AE20,AE18:AE21,1))</f>
        <v>1</v>
      </c>
      <c r="AG20" s="226">
        <f t="shared" si="33"/>
        <v>1</v>
      </c>
      <c r="AI20" s="226" t="str">
        <f t="shared" si="34"/>
        <v/>
      </c>
      <c r="AJ20" s="226" t="str">
        <f>IF((MAX(AI18:AI21))=AI20,IF(COUNTIF(AI18:AI21,(MAX(AI18:AI21)))&gt;1,"*",1),"")</f>
        <v/>
      </c>
      <c r="AK20" s="226" t="str">
        <f>IF(AJ20="","",RANK(U20,U18:U21,0))</f>
        <v/>
      </c>
      <c r="AL20" s="226" t="str">
        <f>IF(AJ20="","",RANK(AK20,AK18:AK21,1))</f>
        <v/>
      </c>
      <c r="AM20" s="226" t="str">
        <f>IF(AL20=1,RANK(R20,R18:R21,0),"")</f>
        <v/>
      </c>
      <c r="AN20" s="226" t="str">
        <f>IF(AL20=1,RANK(AM20,AM18:AM21,1),"")</f>
        <v/>
      </c>
      <c r="AO20" s="226" t="str">
        <f>IF(AN20=1,COUNTIF(AG18:AG21,"=1")+1,"")</f>
        <v/>
      </c>
      <c r="AQ20" s="226" t="str">
        <f t="shared" si="35"/>
        <v/>
      </c>
      <c r="AR20" s="226" t="str">
        <f>IF((MAX(AQ18:AQ21))=AQ20,IF(COUNTIF(AQ18:AQ21,(MAX(AQ18:AQ21)))&gt;1,"*",1),"")</f>
        <v/>
      </c>
      <c r="AS20" s="226" t="str">
        <f>IF(AR20="","",RANK(U20,U18:U21,0))</f>
        <v/>
      </c>
      <c r="AT20" s="226" t="str">
        <f>IF(AR20="","",RANK(AS20,AS18:AS21,1))</f>
        <v/>
      </c>
      <c r="AU20" s="226" t="str">
        <f>IF(AT20=1,RANK(R20,R18:R21,0),"")</f>
        <v/>
      </c>
      <c r="AV20" s="226" t="str">
        <f>IF(AT20=1,RANK(AU20,AU18:AU21,1),"")</f>
        <v/>
      </c>
      <c r="AW20" s="226" t="str">
        <f>IF(AV20=1,COUNTIF(AG18:AG21,"=1")+COUNTIF(AO18:AO21,"=2")+1,"")</f>
        <v/>
      </c>
      <c r="AY20" s="226" t="str">
        <f t="shared" si="36"/>
        <v/>
      </c>
      <c r="AZ20" s="226" t="str">
        <f>IF((MAX(AY18:AY21))=AY20,IF(COUNTIF(AY18:AY21,(MAX(AY18:AY21)))&gt;1,"*",1),"")</f>
        <v/>
      </c>
      <c r="BA20" s="226" t="str">
        <f>IF(AZ20="","",RANK(U20,U18:U21,0))</f>
        <v/>
      </c>
      <c r="BB20" s="226" t="str">
        <f>IF(AZ20="","",RANK(BA20,BA18:BA21,1))</f>
        <v/>
      </c>
      <c r="BC20" s="226" t="str">
        <f>IF(BB20=1,RANK(R20,R18:R21,0),"")</f>
        <v/>
      </c>
      <c r="BD20" s="226" t="str">
        <f>IF(BB20=1,RANK(BC20,BC18:BC21,1),"")</f>
        <v/>
      </c>
      <c r="BE20" s="226" t="str">
        <f t="shared" si="37"/>
        <v/>
      </c>
    </row>
    <row r="21" spans="1:57" s="213" customFormat="1" ht="21.75" hidden="1" customHeight="1" x14ac:dyDescent="0.15">
      <c r="A21" s="214"/>
      <c r="B21" s="287"/>
      <c r="C21" s="288" t="str">
        <f>IF(N18="","",N18)</f>
        <v/>
      </c>
      <c r="D21" s="289" t="s">
        <v>28</v>
      </c>
      <c r="E21" s="289" t="str">
        <f>IF(L18="","",L18)</f>
        <v/>
      </c>
      <c r="F21" s="290" t="str">
        <f>IF(N19="","",N19)</f>
        <v/>
      </c>
      <c r="G21" s="289" t="s">
        <v>28</v>
      </c>
      <c r="H21" s="291" t="str">
        <f>IF(L19="","",L19)</f>
        <v/>
      </c>
      <c r="I21" s="289" t="str">
        <f>IF(N20="","",N20)</f>
        <v/>
      </c>
      <c r="J21" s="289" t="s">
        <v>28</v>
      </c>
      <c r="K21" s="289" t="str">
        <f>IF(L20="","",L20)</f>
        <v/>
      </c>
      <c r="L21" s="554"/>
      <c r="M21" s="555"/>
      <c r="N21" s="556"/>
      <c r="O21" s="279">
        <f t="shared" si="26"/>
        <v>0</v>
      </c>
      <c r="P21" s="279">
        <f t="shared" ref="P21" si="38">IF(C21="",0,IF(C21=E21,1,0))+IF(F21="",0,IF(F21=H21,1,0))+IF(I21="",0,IF(I21=K21,1,0))+IF(L21="",0,IF(L21=N21,1,0))</f>
        <v>0</v>
      </c>
      <c r="Q21" s="279">
        <f t="shared" si="27"/>
        <v>0</v>
      </c>
      <c r="R21" s="279">
        <f t="shared" si="28"/>
        <v>0</v>
      </c>
      <c r="S21" s="279">
        <f t="shared" si="29"/>
        <v>0</v>
      </c>
      <c r="T21" s="280">
        <f t="shared" si="30"/>
        <v>0</v>
      </c>
      <c r="U21" s="281">
        <f t="shared" si="31"/>
        <v>0</v>
      </c>
      <c r="V21" s="282" t="str">
        <f t="shared" si="32"/>
        <v/>
      </c>
      <c r="X21" s="283" t="s">
        <v>31</v>
      </c>
      <c r="Y21" s="285" t="str">
        <f>IF(V21="","",IF(V21="",IF(V18+V19+V20&gt;5,IF(V18=4,B18,IF(V19=4,B19,IF(V20=4,B20,IF(V21=4,B21)))),""),IF(V18+V19+V20+V21&gt;9,IF(V18=4,B18,IF(V19=4,B19,IF(V20=4,B20,IF(V21=4,B21)))),"")))</f>
        <v/>
      </c>
      <c r="AB21" s="226" t="str">
        <f>IF((MAX(T18:T21))=T21,IF(COUNTIF(T18:T21,(MAX(T18:T21)))&gt;1,"*",1),"")</f>
        <v/>
      </c>
      <c r="AC21" s="226" t="str">
        <f>IF(AB21="","",RANK(U21,U18:U21,0))</f>
        <v/>
      </c>
      <c r="AD21" s="226" t="str">
        <f>IF(AC21="","",RANK(AC21,AC18:AC21,1))</f>
        <v/>
      </c>
      <c r="AE21" s="226" t="str">
        <f>IF(AD21=1,RANK(R21,R18:R21,0),"")</f>
        <v/>
      </c>
      <c r="AF21" s="226" t="str">
        <f>IF(AE21="","",RANK(AE21,AE18:AE21,1))</f>
        <v/>
      </c>
      <c r="AG21" s="226" t="str">
        <f t="shared" si="33"/>
        <v/>
      </c>
      <c r="AI21" s="226">
        <f t="shared" si="34"/>
        <v>0</v>
      </c>
      <c r="AJ21" s="226" t="str">
        <f>IF((MAX(AI18:AI21))=AI21,IF(COUNTIF(AI18:AI21,(MAX(AI18:AI21)))&gt;1,"*",1),"")</f>
        <v/>
      </c>
      <c r="AK21" s="226" t="str">
        <f>IF(AJ21="","",RANK(U21,U18:U21,0))</f>
        <v/>
      </c>
      <c r="AL21" s="226" t="str">
        <f>IF(AJ21="","",RANK(AK21,AK18:AK21,1))</f>
        <v/>
      </c>
      <c r="AM21" s="226" t="str">
        <f>IF(AL21=1,RANK(R21,R18:R21,0),"")</f>
        <v/>
      </c>
      <c r="AN21" s="226" t="str">
        <f>IF(AL21=1,RANK(AM21,AM18:AM21,1),"")</f>
        <v/>
      </c>
      <c r="AO21" s="226" t="str">
        <f>IF(AN21=1,COUNTIF(AG18:AG21,"=1")+1,"")</f>
        <v/>
      </c>
      <c r="AQ21" s="226" t="str">
        <f t="shared" si="35"/>
        <v/>
      </c>
      <c r="AR21" s="226" t="str">
        <f>IF((MAX(AQ18:AQ21))=AQ21,IF(COUNTIF(AQ18:AQ21,(MAX(AQ18:AQ21)))&gt;1,"*",1),"")</f>
        <v/>
      </c>
      <c r="AS21" s="226" t="str">
        <f>IF(AR21="","",RANK(U21,U18:U21,0))</f>
        <v/>
      </c>
      <c r="AT21" s="226" t="str">
        <f>IF(AR21="","",RANK(AS21,AS18:AS21,1))</f>
        <v/>
      </c>
      <c r="AU21" s="226" t="str">
        <f>IF(AT21=1,RANK(R21,R18:R21,0),"")</f>
        <v/>
      </c>
      <c r="AV21" s="226" t="str">
        <f>IF(AT21=1,RANK(AU21,AU18:AU21,1),"")</f>
        <v/>
      </c>
      <c r="AW21" s="226" t="str">
        <f>IF(AV21=1,COUNTIF(AG18:AG21,"=1")+COUNTIF(AO18:AO21,"=2")+1,"")</f>
        <v/>
      </c>
      <c r="AY21" s="226" t="str">
        <f t="shared" si="36"/>
        <v/>
      </c>
      <c r="AZ21" s="226" t="str">
        <f>IF((MAX(AY18:AY21))=AY21,IF(COUNTIF(AY18:AY21,(MAX(AY18:AY21)))&gt;1,"*",1),"")</f>
        <v/>
      </c>
      <c r="BA21" s="226" t="str">
        <f>IF(AZ21="","",RANK(U21,U18:U21,0))</f>
        <v/>
      </c>
      <c r="BB21" s="226" t="str">
        <f>IF(AZ21="","",RANK(BA21,BA18:BA21,1))</f>
        <v/>
      </c>
      <c r="BC21" s="226" t="str">
        <f>IF(BB21=1,RANK(R21,R18:R21,0),"")</f>
        <v/>
      </c>
      <c r="BD21" s="226" t="str">
        <f>IF(BB21=1,RANK(BC21,BC18:BC21,1),"")</f>
        <v/>
      </c>
      <c r="BE21" s="226" t="str">
        <f t="shared" si="37"/>
        <v/>
      </c>
    </row>
    <row r="22" spans="1:57" ht="18" thickTop="1" x14ac:dyDescent="0.15"/>
    <row r="23" spans="1:57" ht="19.5" thickBot="1" x14ac:dyDescent="0.2">
      <c r="B23" s="218" t="s">
        <v>34</v>
      </c>
      <c r="C23" s="211"/>
      <c r="D23" s="211" t="s">
        <v>158</v>
      </c>
    </row>
    <row r="24" spans="1:57" s="212" customFormat="1" ht="63" customHeight="1" x14ac:dyDescent="0.2">
      <c r="A24" s="219"/>
      <c r="B24" s="453"/>
      <c r="C24" s="561" t="str">
        <f>B25</f>
        <v>ヴァロールＳＣ</v>
      </c>
      <c r="D24" s="562"/>
      <c r="E24" s="562"/>
      <c r="F24" s="562" t="str">
        <f>B26</f>
        <v>ブルーファイターズ</v>
      </c>
      <c r="G24" s="562"/>
      <c r="H24" s="562"/>
      <c r="I24" s="562" t="str">
        <f>B27</f>
        <v>スターキッカーズT</v>
      </c>
      <c r="J24" s="562"/>
      <c r="K24" s="562"/>
      <c r="L24" s="562"/>
      <c r="M24" s="562"/>
      <c r="N24" s="562"/>
      <c r="O24" s="454" t="s">
        <v>20</v>
      </c>
      <c r="P24" s="454" t="s">
        <v>21</v>
      </c>
      <c r="Q24" s="454" t="s">
        <v>22</v>
      </c>
      <c r="R24" s="454" t="s">
        <v>23</v>
      </c>
      <c r="S24" s="454" t="s">
        <v>24</v>
      </c>
      <c r="T24" s="454" t="s">
        <v>12</v>
      </c>
      <c r="U24" s="454" t="s">
        <v>25</v>
      </c>
      <c r="V24" s="455" t="s">
        <v>26</v>
      </c>
      <c r="X24" s="222"/>
      <c r="Y24" s="254"/>
      <c r="AB24" s="230" t="s">
        <v>27</v>
      </c>
      <c r="AC24" s="230"/>
      <c r="AD24" s="230"/>
      <c r="AE24" s="230"/>
      <c r="AF24" s="230"/>
      <c r="AG24" s="230"/>
      <c r="AI24" s="230"/>
      <c r="AJ24" s="230"/>
      <c r="AK24" s="230"/>
      <c r="AL24" s="230"/>
      <c r="AM24" s="230"/>
      <c r="AN24" s="230"/>
      <c r="AO24" s="230"/>
      <c r="AQ24" s="230"/>
      <c r="AR24" s="230"/>
      <c r="AS24" s="230"/>
      <c r="AT24" s="230"/>
      <c r="AU24" s="230"/>
      <c r="AV24" s="230"/>
      <c r="AW24" s="230"/>
      <c r="AY24" s="230"/>
      <c r="AZ24" s="230"/>
      <c r="BA24" s="230"/>
      <c r="BB24" s="230"/>
      <c r="BC24" s="230"/>
      <c r="BD24" s="230"/>
      <c r="BE24" s="230"/>
    </row>
    <row r="25" spans="1:57" s="213" customFormat="1" ht="21.75" customHeight="1" x14ac:dyDescent="0.15">
      <c r="A25" s="214"/>
      <c r="B25" s="456" t="str">
        <f>第20回参加チーム!E9</f>
        <v>ヴァロールＳＣ</v>
      </c>
      <c r="C25" s="563"/>
      <c r="D25" s="564"/>
      <c r="E25" s="565"/>
      <c r="F25" s="458">
        <f>予選試合時間!E21</f>
        <v>0</v>
      </c>
      <c r="G25" s="457" t="s">
        <v>28</v>
      </c>
      <c r="H25" s="459">
        <f>予選試合時間!G21</f>
        <v>0</v>
      </c>
      <c r="I25" s="457">
        <f>予選試合時間!G29</f>
        <v>0</v>
      </c>
      <c r="J25" s="457" t="s">
        <v>28</v>
      </c>
      <c r="K25" s="457">
        <f>予選試合時間!E29</f>
        <v>2</v>
      </c>
      <c r="L25" s="458"/>
      <c r="M25" s="457"/>
      <c r="N25" s="459"/>
      <c r="O25" s="460">
        <f t="shared" ref="O25:O28" si="39">IF(C25="",0,IF(C25&gt;E25,1,0))+IF(F25="",0,IF(F25&gt;H25,1,0))+IF(I25="",0,IF(I25&gt;K25,1,0))+IF(L25="",0,IF(L25&gt;N25,1,0))</f>
        <v>0</v>
      </c>
      <c r="P25" s="460">
        <v>1</v>
      </c>
      <c r="Q25" s="460">
        <f t="shared" ref="Q25:Q28" si="40">IF(C25="",0,IF(C25&lt;E25,1,0))+IF(F25="",0,IF(F25&lt;H25,1,0))+IF(I25="",0,IF(I25&lt;K25,1,0))+IF(L25="",0,IF(L25&lt;N25,1,0))</f>
        <v>1</v>
      </c>
      <c r="R25" s="460">
        <f t="shared" ref="R25:R28" si="41">IF(C25="",0,C25)+IF(F25="",0,F25)+IF(I25="",0,I25)+IF(L25="",0,L25)</f>
        <v>0</v>
      </c>
      <c r="S25" s="460">
        <f t="shared" ref="S25:S28" si="42">IF(E25="",0,E25)+IF(H25="",0,H25)+IF(K25="",0,K25)+IF(N25="",0,N25)</f>
        <v>2</v>
      </c>
      <c r="T25" s="461">
        <f t="shared" ref="T25:T28" si="43">(O25*3)+(P25*1)</f>
        <v>1</v>
      </c>
      <c r="U25" s="462">
        <f t="shared" ref="U25:U28" si="44">R25-S25</f>
        <v>-2</v>
      </c>
      <c r="V25" s="463">
        <f t="shared" ref="V25:V28" si="45">IF(SUM(O25:Q25)=0,"",IF(AG25="",IF(AO25="",IF(AW25="",IF(BE25="",5,BE25),AW25),AO25),AG25))</f>
        <v>2</v>
      </c>
      <c r="X25" s="223" t="s">
        <v>27</v>
      </c>
      <c r="Y25" s="256" t="str">
        <f>IF(V25="","",IF(V28="",IF(V25+V26+V27&gt;5,IF(V25=1,B25,IF(V26=1,B26,IF(V27=1,B27,IF(V28=1,B28)))),""),IF(V25+V26+V27+V28&gt;9,IF(V25=1,B25,IF(V26=1,B26,IF(V27=1,B27,IF(V28=1,B28)))),"")))</f>
        <v>スターキッカーズT</v>
      </c>
      <c r="AB25" s="226" t="str">
        <f>IF((MAX(T25:T28))=T25,IF(COUNTIF(T25:T28,(MAX(T25:T28)))&gt;1,"*",1),"")</f>
        <v/>
      </c>
      <c r="AC25" s="226" t="str">
        <f>IF(AB25="","",RANK(U25,U25:U28,0))</f>
        <v/>
      </c>
      <c r="AD25" s="226" t="str">
        <f>IF(AC25="","",RANK(AC25,AC25:AC28,1))</f>
        <v/>
      </c>
      <c r="AE25" s="226" t="str">
        <f>IF(AD25=1,RANK(R25,R25:R28,0),"")</f>
        <v/>
      </c>
      <c r="AF25" s="226" t="str">
        <f>IF(AE25="","",RANK(AE25,AE25:AE28,1))</f>
        <v/>
      </c>
      <c r="AG25" s="226" t="str">
        <f t="shared" ref="AG25:AG28" si="46">IF(AF25=1,1,"")</f>
        <v/>
      </c>
      <c r="AI25" s="226">
        <f t="shared" ref="AI25:AI28" si="47">IF(AG25=1,"",T25)</f>
        <v>1</v>
      </c>
      <c r="AJ25" s="226" t="str">
        <f>IF((MAX(AI25:AI28))=AI25,IF(COUNTIF(AI25:AI28,(MAX(AI25:AI28)))&gt;1,"*",1),"")</f>
        <v>*</v>
      </c>
      <c r="AK25" s="226">
        <f>IF(AJ25="","",RANK(U25,U25:U28,0))</f>
        <v>3</v>
      </c>
      <c r="AL25" s="226">
        <f>IF(AJ25="","",RANK(AK25,AK25:AK28,1))</f>
        <v>1</v>
      </c>
      <c r="AM25" s="226">
        <f>IF(AL25=1,RANK(R25,R25:R28,0),"")</f>
        <v>2</v>
      </c>
      <c r="AN25" s="226">
        <f>IF(AL25=1,RANK(AM25,AM25:AM28,1),"")</f>
        <v>1</v>
      </c>
      <c r="AO25" s="226">
        <f>IF(AN25=1,COUNTIF(AG25:AG28,"=1")+1,"")</f>
        <v>2</v>
      </c>
      <c r="AQ25" s="226" t="str">
        <f t="shared" ref="AQ25:AQ28" si="48">IF(B25="","",IF(AG25="",IF(AO25="",T25,""),""))</f>
        <v/>
      </c>
      <c r="AR25" s="226" t="str">
        <f>IF((MAX(AQ25:AQ28))=AQ25,IF(COUNTIF(AQ25:AQ28,(MAX(AQ25:AQ28)))&gt;1,"*",1),"")</f>
        <v/>
      </c>
      <c r="AS25" s="226" t="str">
        <f>IF(AR25="","",RANK(U25,U25:U28,0))</f>
        <v/>
      </c>
      <c r="AT25" s="226" t="str">
        <f>IF(AR25="","",RANK(AS25,AS25:AS28,1))</f>
        <v/>
      </c>
      <c r="AU25" s="226" t="str">
        <f>IF(AT25=1,RANK(R25,R25:R28,0),"")</f>
        <v/>
      </c>
      <c r="AV25" s="226" t="str">
        <f>IF(AT25=1,RANK(AU25,AU25:AU28,1),"")</f>
        <v/>
      </c>
      <c r="AW25" s="226" t="str">
        <f>IF(AV25=1,COUNTIF(AG25:AG28,"=1")+COUNTIF(AO25:AO28,"=2")+1,"")</f>
        <v/>
      </c>
      <c r="AY25" s="226" t="str">
        <f t="shared" ref="AY25:AY28" si="49">IF(AG25="",IF(AO25="",IF(AW25="",IF(SUM(O25:Q25)=0,"",T25),""),""),"")</f>
        <v/>
      </c>
      <c r="AZ25" s="226" t="str">
        <f>IF((MAX(AY25:AY28))=AY25,IF(COUNTIF(AY25:AY28,(MAX(AY25:AY28)))&gt;1,"*",1),"")</f>
        <v/>
      </c>
      <c r="BA25" s="226" t="str">
        <f>IF(AZ25="","",RANK(U25,U25:U28,0))</f>
        <v/>
      </c>
      <c r="BB25" s="226" t="str">
        <f>IF(AZ25="","",RANK(BA25,BA25:BA28,1))</f>
        <v/>
      </c>
      <c r="BC25" s="226" t="str">
        <f>IF(BB25=1,RANK(R25,R25:R28,0),"")</f>
        <v/>
      </c>
      <c r="BD25" s="226" t="str">
        <f>IF(BB25=1,RANK(BC25,BC25:BC28,1),"")</f>
        <v/>
      </c>
      <c r="BE25" s="226" t="str">
        <f t="shared" ref="BE25:BE28" si="50">IF(AW25="",IF(BD25=1,4,""),AW25)</f>
        <v/>
      </c>
    </row>
    <row r="26" spans="1:57" s="213" customFormat="1" ht="21.75" customHeight="1" x14ac:dyDescent="0.15">
      <c r="A26" s="214"/>
      <c r="B26" s="464" t="str">
        <f>第20回参加チーム!G9</f>
        <v>ブルーファイターズ</v>
      </c>
      <c r="C26" s="465">
        <f>IF(H25="","",H25)</f>
        <v>0</v>
      </c>
      <c r="D26" s="466" t="s">
        <v>28</v>
      </c>
      <c r="E26" s="466">
        <f>IF(F25="","",F25)</f>
        <v>0</v>
      </c>
      <c r="F26" s="566"/>
      <c r="G26" s="567"/>
      <c r="H26" s="568"/>
      <c r="I26" s="466">
        <f>予選試合時間!E25</f>
        <v>0</v>
      </c>
      <c r="J26" s="466" t="s">
        <v>28</v>
      </c>
      <c r="K26" s="466">
        <f>予選試合時間!G25</f>
        <v>4</v>
      </c>
      <c r="L26" s="467"/>
      <c r="M26" s="466"/>
      <c r="N26" s="468"/>
      <c r="O26" s="460">
        <f t="shared" si="39"/>
        <v>0</v>
      </c>
      <c r="P26" s="460">
        <v>1</v>
      </c>
      <c r="Q26" s="460">
        <f t="shared" si="40"/>
        <v>1</v>
      </c>
      <c r="R26" s="460">
        <f t="shared" si="41"/>
        <v>0</v>
      </c>
      <c r="S26" s="460">
        <f t="shared" si="42"/>
        <v>4</v>
      </c>
      <c r="T26" s="461">
        <f t="shared" si="43"/>
        <v>1</v>
      </c>
      <c r="U26" s="462">
        <f t="shared" si="44"/>
        <v>-4</v>
      </c>
      <c r="V26" s="463">
        <f t="shared" si="45"/>
        <v>3</v>
      </c>
      <c r="X26" s="223" t="s">
        <v>29</v>
      </c>
      <c r="Y26" s="256" t="str">
        <f>IF(V26="","",IF(V28="",IF(V25+V26+V27&gt;5,IF(V25=2,B25,IF(V26=2,B26,IF(V27=2,B27,IF(V28=2,B28)))),""),IF(V25+V26+V27+V28&gt;9,IF(V25=2,B25,IF(V26=2,B26,IF(V27=2,B27,IF(V28=2,B28)))),"")))</f>
        <v>ヴァロールＳＣ</v>
      </c>
      <c r="AB26" s="226" t="str">
        <f>IF((MAX(T25:T28))=T26,IF(COUNTIF(T25:T28,(MAX(T25:T28)))&gt;1,"*",1),"")</f>
        <v/>
      </c>
      <c r="AC26" s="226" t="str">
        <f>IF(AB26="","",RANK(U26,U25:U28,0))</f>
        <v/>
      </c>
      <c r="AD26" s="226" t="str">
        <f>IF(AC26="","",RANK(AC26,AC25:AC28,1))</f>
        <v/>
      </c>
      <c r="AE26" s="226" t="str">
        <f>IF(AD26=1,RANK(R26,R25:R28,0),"")</f>
        <v/>
      </c>
      <c r="AF26" s="226" t="str">
        <f>IF(AE26="","",RANK(AE26,AE25:AE28,1))</f>
        <v/>
      </c>
      <c r="AG26" s="226" t="str">
        <f t="shared" si="46"/>
        <v/>
      </c>
      <c r="AI26" s="226">
        <f t="shared" si="47"/>
        <v>1</v>
      </c>
      <c r="AJ26" s="226" t="str">
        <f>IF((MAX(AI25:AI28))=AI26,IF(COUNTIF(AI25:AI28,(MAX(AI25:AI28)))&gt;1,"*",1),"")</f>
        <v>*</v>
      </c>
      <c r="AK26" s="226">
        <f>IF(AJ26="","",RANK(U26,U25:U28,0))</f>
        <v>4</v>
      </c>
      <c r="AL26" s="226">
        <f>IF(AJ26="","",RANK(AK26,AK25:AK28,1))</f>
        <v>2</v>
      </c>
      <c r="AM26" s="226" t="str">
        <f>IF(AL26=1,RANK(R26,R25:R28,0),"")</f>
        <v/>
      </c>
      <c r="AN26" s="226" t="str">
        <f>IF(AL26=1,RANK(AM26,AM25:AM28,1),"")</f>
        <v/>
      </c>
      <c r="AO26" s="226" t="str">
        <f>IF(AN26=1,COUNTIF(AG25:AG28,"=1")+1,"")</f>
        <v/>
      </c>
      <c r="AQ26" s="226">
        <f t="shared" si="48"/>
        <v>1</v>
      </c>
      <c r="AR26" s="226">
        <f>IF((MAX(AQ25:AQ28))=AQ26,IF(COUNTIF(AQ25:AQ28,(MAX(AQ25:AQ28)))&gt;1,"*",1),"")</f>
        <v>1</v>
      </c>
      <c r="AS26" s="226">
        <f>IF(AR26="","",RANK(U26,U25:U28,0))</f>
        <v>4</v>
      </c>
      <c r="AT26" s="226">
        <f>IF(AR26="","",RANK(AS26,AS25:AS28,1))</f>
        <v>1</v>
      </c>
      <c r="AU26" s="226">
        <f>IF(AT26=1,RANK(R26,R25:R28,0),"")</f>
        <v>2</v>
      </c>
      <c r="AV26" s="226">
        <f>IF(AT26=1,RANK(AU26,AU25:AU28,1),"")</f>
        <v>1</v>
      </c>
      <c r="AW26" s="226">
        <f>IF(AV26=1,COUNTIF(AG25:AG28,"=1")+COUNTIF(AO25:AO28,"=2")+1,"")</f>
        <v>3</v>
      </c>
      <c r="AY26" s="226" t="str">
        <f t="shared" si="49"/>
        <v/>
      </c>
      <c r="AZ26" s="226" t="str">
        <f>IF((MAX(AY25:AY28))=AY26,IF(COUNTIF(AY25:AY28,(MAX(AY25:AY28)))&gt;1,"*",1),"")</f>
        <v/>
      </c>
      <c r="BA26" s="226" t="str">
        <f>IF(AZ26="","",RANK(U26,U25:U28,0))</f>
        <v/>
      </c>
      <c r="BB26" s="226" t="str">
        <f>IF(AZ26="","",RANK(BA26,BA25:BA28,1))</f>
        <v/>
      </c>
      <c r="BC26" s="226" t="str">
        <f>IF(BB26=1,RANK(R26,R25:R28,0),"")</f>
        <v/>
      </c>
      <c r="BD26" s="226" t="str">
        <f>IF(BB26=1,RANK(BC26,BC25:BC28,1),"")</f>
        <v/>
      </c>
      <c r="BE26" s="226">
        <f t="shared" si="50"/>
        <v>3</v>
      </c>
    </row>
    <row r="27" spans="1:57" s="213" customFormat="1" ht="21.75" customHeight="1" thickBot="1" x14ac:dyDescent="0.2">
      <c r="A27" s="214"/>
      <c r="B27" s="469" t="str">
        <f>第20回参加チーム!I9</f>
        <v>スターキッカーズT</v>
      </c>
      <c r="C27" s="470">
        <f>IF(K25="","",K25)</f>
        <v>2</v>
      </c>
      <c r="D27" s="471" t="s">
        <v>28</v>
      </c>
      <c r="E27" s="471">
        <f>IF(I25="","",I25)</f>
        <v>0</v>
      </c>
      <c r="F27" s="472">
        <f>IF(K26="","",K26)</f>
        <v>4</v>
      </c>
      <c r="G27" s="471" t="s">
        <v>28</v>
      </c>
      <c r="H27" s="473">
        <f>IF(I26="","",I26)</f>
        <v>0</v>
      </c>
      <c r="I27" s="569"/>
      <c r="J27" s="570"/>
      <c r="K27" s="571"/>
      <c r="L27" s="472"/>
      <c r="M27" s="471"/>
      <c r="N27" s="473"/>
      <c r="O27" s="474">
        <f t="shared" si="39"/>
        <v>2</v>
      </c>
      <c r="P27" s="474">
        <v>0</v>
      </c>
      <c r="Q27" s="474">
        <f t="shared" si="40"/>
        <v>0</v>
      </c>
      <c r="R27" s="474">
        <f t="shared" si="41"/>
        <v>6</v>
      </c>
      <c r="S27" s="474">
        <f t="shared" si="42"/>
        <v>0</v>
      </c>
      <c r="T27" s="475">
        <f t="shared" si="43"/>
        <v>6</v>
      </c>
      <c r="U27" s="476">
        <f t="shared" si="44"/>
        <v>6</v>
      </c>
      <c r="V27" s="477">
        <f t="shared" si="45"/>
        <v>1</v>
      </c>
      <c r="X27" s="224" t="s">
        <v>30</v>
      </c>
      <c r="Y27" s="286" t="str">
        <f>IF(V27="","",IF(V28="",IF(V25+V26+V27&gt;5,IF(V25=3,B25,IF(V26=3,B26,IF(V27=3,B27,IF(V28=3,B28)))),""),IF(V25+V26+V27+V28&gt;9,IF(V25=3,B25,IF(V26=3,B26,IF(V27=3,B27,IF(V28=3,B28)))),"")))</f>
        <v>ブルーファイターズ</v>
      </c>
      <c r="AB27" s="226">
        <f>IF((MAX(T25:T28))=T27,IF(COUNTIF(T25:T28,(MAX(T25:T28)))&gt;1,"*",1),"")</f>
        <v>1</v>
      </c>
      <c r="AC27" s="226">
        <f>IF(AB27="","",RANK(U27,U25:U28,0))</f>
        <v>1</v>
      </c>
      <c r="AD27" s="226">
        <f>IF(AC27="","",RANK(AC27,AC25:AC28,1))</f>
        <v>1</v>
      </c>
      <c r="AE27" s="226">
        <f>IF(AD27=1,RANK(R27,R25:R28,0),"")</f>
        <v>1</v>
      </c>
      <c r="AF27" s="226">
        <f>IF(AE27="","",RANK(AE27,AE25:AE28,1))</f>
        <v>1</v>
      </c>
      <c r="AG27" s="226">
        <f t="shared" si="46"/>
        <v>1</v>
      </c>
      <c r="AI27" s="226" t="str">
        <f t="shared" si="47"/>
        <v/>
      </c>
      <c r="AJ27" s="226" t="str">
        <f>IF((MAX(AI25:AI28))=AI27,IF(COUNTIF(AI25:AI28,(MAX(AI25:AI28)))&gt;1,"*",1),"")</f>
        <v/>
      </c>
      <c r="AK27" s="226" t="str">
        <f>IF(AJ27="","",RANK(U27,U25:U28,0))</f>
        <v/>
      </c>
      <c r="AL27" s="226" t="str">
        <f>IF(AJ27="","",RANK(AK27,AK25:AK28,1))</f>
        <v/>
      </c>
      <c r="AM27" s="226" t="str">
        <f>IF(AL27=1,RANK(R27,R25:R28,0),"")</f>
        <v/>
      </c>
      <c r="AN27" s="226" t="str">
        <f>IF(AL27=1,RANK(AM27,AM25:AM28,1),"")</f>
        <v/>
      </c>
      <c r="AO27" s="226" t="str">
        <f>IF(AN27=1,COUNTIF(AG25:AG28,"=1")+1,"")</f>
        <v/>
      </c>
      <c r="AQ27" s="226" t="str">
        <f t="shared" si="48"/>
        <v/>
      </c>
      <c r="AR27" s="226" t="str">
        <f>IF((MAX(AQ25:AQ28))=AQ27,IF(COUNTIF(AQ25:AQ28,(MAX(AQ25:AQ28)))&gt;1,"*",1),"")</f>
        <v/>
      </c>
      <c r="AS27" s="226" t="str">
        <f>IF(AR27="","",RANK(U27,U25:U28,0))</f>
        <v/>
      </c>
      <c r="AT27" s="226" t="str">
        <f>IF(AR27="","",RANK(AS27,AS25:AS28,1))</f>
        <v/>
      </c>
      <c r="AU27" s="226" t="str">
        <f>IF(AT27=1,RANK(R27,R25:R28,0),"")</f>
        <v/>
      </c>
      <c r="AV27" s="226" t="str">
        <f>IF(AT27=1,RANK(AU27,AU25:AU28,1),"")</f>
        <v/>
      </c>
      <c r="AW27" s="226" t="str">
        <f>IF(AV27=1,COUNTIF(AG25:AG28,"=1")+COUNTIF(AO25:AO28,"=2")+1,"")</f>
        <v/>
      </c>
      <c r="AY27" s="226" t="str">
        <f t="shared" si="49"/>
        <v/>
      </c>
      <c r="AZ27" s="226" t="str">
        <f>IF((MAX(AY25:AY28))=AY27,IF(COUNTIF(AY25:AY28,(MAX(AY25:AY28)))&gt;1,"*",1),"")</f>
        <v/>
      </c>
      <c r="BA27" s="226" t="str">
        <f>IF(AZ27="","",RANK(U27,U25:U28,0))</f>
        <v/>
      </c>
      <c r="BB27" s="226" t="str">
        <f>IF(AZ27="","",RANK(BA27,BA25:BA28,1))</f>
        <v/>
      </c>
      <c r="BC27" s="226" t="str">
        <f>IF(BB27=1,RANK(R27,R25:R28,0),"")</f>
        <v/>
      </c>
      <c r="BD27" s="226" t="str">
        <f>IF(BB27=1,RANK(BC27,BC25:BC28,1),"")</f>
        <v/>
      </c>
      <c r="BE27" s="226" t="str">
        <f t="shared" si="50"/>
        <v/>
      </c>
    </row>
    <row r="28" spans="1:57" s="213" customFormat="1" ht="21.75" hidden="1" customHeight="1" x14ac:dyDescent="0.15">
      <c r="A28" s="214"/>
      <c r="B28" s="287"/>
      <c r="C28" s="288" t="str">
        <f>IF(N25="","",N25)</f>
        <v/>
      </c>
      <c r="D28" s="289" t="s">
        <v>28</v>
      </c>
      <c r="E28" s="289" t="str">
        <f>IF(L25="","",L25)</f>
        <v/>
      </c>
      <c r="F28" s="290" t="str">
        <f>IF(N26="","",N26)</f>
        <v/>
      </c>
      <c r="G28" s="289" t="s">
        <v>28</v>
      </c>
      <c r="H28" s="291" t="str">
        <f>IF(L26="","",L26)</f>
        <v/>
      </c>
      <c r="I28" s="289" t="str">
        <f>IF(N27="","",N27)</f>
        <v/>
      </c>
      <c r="J28" s="289" t="s">
        <v>28</v>
      </c>
      <c r="K28" s="289" t="str">
        <f>IF(L27="","",L27)</f>
        <v/>
      </c>
      <c r="L28" s="554"/>
      <c r="M28" s="555"/>
      <c r="N28" s="556"/>
      <c r="O28" s="279">
        <f t="shared" si="39"/>
        <v>0</v>
      </c>
      <c r="P28" s="279">
        <f t="shared" ref="P28" si="51">IF(C28="",0,IF(C28=E28,1,0))+IF(F28="",0,IF(F28=H28,1,0))+IF(I28="",0,IF(I28=K28,1,0))+IF(L28="",0,IF(L28=N28,1,0))</f>
        <v>0</v>
      </c>
      <c r="Q28" s="279">
        <f t="shared" si="40"/>
        <v>0</v>
      </c>
      <c r="R28" s="279">
        <f t="shared" si="41"/>
        <v>0</v>
      </c>
      <c r="S28" s="279">
        <f t="shared" si="42"/>
        <v>0</v>
      </c>
      <c r="T28" s="280">
        <f t="shared" si="43"/>
        <v>0</v>
      </c>
      <c r="U28" s="281">
        <f t="shared" si="44"/>
        <v>0</v>
      </c>
      <c r="V28" s="282" t="str">
        <f t="shared" si="45"/>
        <v/>
      </c>
      <c r="X28" s="283" t="s">
        <v>31</v>
      </c>
      <c r="Y28" s="285" t="str">
        <f>IF(V28="","",IF(V28="",IF(V25+V26+V27&gt;5,IF(V25=4,B25,IF(V26=4,B26,IF(V27=4,B27,IF(V28=4,B28)))),""),IF(V25+V26+V27+V28&gt;9,IF(V25=4,B25,IF(V26=4,B26,IF(V27=4,B27,IF(V28=4,B28)))),"")))</f>
        <v/>
      </c>
      <c r="AB28" s="226" t="str">
        <f>IF((MAX(T25:T28))=T28,IF(COUNTIF(T25:T28,(MAX(T25:T28)))&gt;1,"*",1),"")</f>
        <v/>
      </c>
      <c r="AC28" s="226" t="str">
        <f>IF(AB28="","",RANK(U28,U25:U28,0))</f>
        <v/>
      </c>
      <c r="AD28" s="226" t="str">
        <f>IF(AC28="","",RANK(AC28,AC25:AC28,1))</f>
        <v/>
      </c>
      <c r="AE28" s="226" t="str">
        <f>IF(AD28=1,RANK(R28,R25:R28,0),"")</f>
        <v/>
      </c>
      <c r="AF28" s="226" t="str">
        <f>IF(AE28="","",RANK(AE28,AE25:AE28,1))</f>
        <v/>
      </c>
      <c r="AG28" s="226" t="str">
        <f t="shared" si="46"/>
        <v/>
      </c>
      <c r="AI28" s="226">
        <f t="shared" si="47"/>
        <v>0</v>
      </c>
      <c r="AJ28" s="226" t="str">
        <f>IF((MAX(AI25:AI28))=AI28,IF(COUNTIF(AI25:AI28,(MAX(AI25:AI28)))&gt;1,"*",1),"")</f>
        <v/>
      </c>
      <c r="AK28" s="226" t="str">
        <f>IF(AJ28="","",RANK(U28,U25:U28,0))</f>
        <v/>
      </c>
      <c r="AL28" s="226" t="str">
        <f>IF(AJ28="","",RANK(AK28,AK25:AK28,1))</f>
        <v/>
      </c>
      <c r="AM28" s="226" t="str">
        <f>IF(AL28=1,RANK(R28,R25:R28,0),"")</f>
        <v/>
      </c>
      <c r="AN28" s="226" t="str">
        <f>IF(AL28=1,RANK(AM28,AM25:AM28,1),"")</f>
        <v/>
      </c>
      <c r="AO28" s="226" t="str">
        <f>IF(AN28=1,COUNTIF(AG25:AG28,"=1")+1,"")</f>
        <v/>
      </c>
      <c r="AQ28" s="226" t="str">
        <f t="shared" si="48"/>
        <v/>
      </c>
      <c r="AR28" s="226" t="str">
        <f>IF((MAX(AQ25:AQ28))=AQ28,IF(COUNTIF(AQ25:AQ28,(MAX(AQ25:AQ28)))&gt;1,"*",1),"")</f>
        <v/>
      </c>
      <c r="AS28" s="226" t="str">
        <f>IF(AR28="","",RANK(U28,U25:U28,0))</f>
        <v/>
      </c>
      <c r="AT28" s="226" t="str">
        <f>IF(AR28="","",RANK(AS28,AS25:AS28,1))</f>
        <v/>
      </c>
      <c r="AU28" s="226" t="str">
        <f>IF(AT28=1,RANK(R28,R25:R28,0),"")</f>
        <v/>
      </c>
      <c r="AV28" s="226" t="str">
        <f>IF(AT28=1,RANK(AU28,AU25:AU28,1),"")</f>
        <v/>
      </c>
      <c r="AW28" s="226" t="str">
        <f>IF(AV28=1,COUNTIF(AG25:AG28,"=1")+COUNTIF(AO25:AO28,"=2")+1,"")</f>
        <v/>
      </c>
      <c r="AY28" s="226" t="str">
        <f t="shared" si="49"/>
        <v/>
      </c>
      <c r="AZ28" s="226" t="str">
        <f>IF((MAX(AY25:AY28))=AY28,IF(COUNTIF(AY25:AY28,(MAX(AY25:AY28)))&gt;1,"*",1),"")</f>
        <v/>
      </c>
      <c r="BA28" s="226" t="str">
        <f>IF(AZ28="","",RANK(U28,U25:U28,0))</f>
        <v/>
      </c>
      <c r="BB28" s="226" t="str">
        <f>IF(AZ28="","",RANK(BA28,BA25:BA28,1))</f>
        <v/>
      </c>
      <c r="BC28" s="226" t="str">
        <f>IF(BB28=1,RANK(R28,R25:R28,0),"")</f>
        <v/>
      </c>
      <c r="BD28" s="226" t="str">
        <f>IF(BB28=1,RANK(BC28,BC25:BC28,1),"")</f>
        <v/>
      </c>
      <c r="BE28" s="226" t="str">
        <f t="shared" si="50"/>
        <v/>
      </c>
    </row>
    <row r="29" spans="1:57" ht="18" thickTop="1" x14ac:dyDescent="0.15"/>
  </sheetData>
  <mergeCells count="32">
    <mergeCell ref="C25:E25"/>
    <mergeCell ref="F26:H26"/>
    <mergeCell ref="I27:K27"/>
    <mergeCell ref="L28:N28"/>
    <mergeCell ref="C18:E18"/>
    <mergeCell ref="F19:H19"/>
    <mergeCell ref="I20:K20"/>
    <mergeCell ref="L21:N21"/>
    <mergeCell ref="C24:E24"/>
    <mergeCell ref="F24:H24"/>
    <mergeCell ref="I24:K24"/>
    <mergeCell ref="L24:N24"/>
    <mergeCell ref="C11:E11"/>
    <mergeCell ref="F12:H12"/>
    <mergeCell ref="I13:K13"/>
    <mergeCell ref="L14:N14"/>
    <mergeCell ref="C17:E17"/>
    <mergeCell ref="F17:H17"/>
    <mergeCell ref="I17:K17"/>
    <mergeCell ref="L17:N17"/>
    <mergeCell ref="F5:H5"/>
    <mergeCell ref="I6:K6"/>
    <mergeCell ref="L7:N7"/>
    <mergeCell ref="C10:E10"/>
    <mergeCell ref="F10:H10"/>
    <mergeCell ref="I10:K10"/>
    <mergeCell ref="L10:N10"/>
    <mergeCell ref="C3:E3"/>
    <mergeCell ref="F3:H3"/>
    <mergeCell ref="I3:K3"/>
    <mergeCell ref="L3:N3"/>
    <mergeCell ref="C4:E4"/>
  </mergeCells>
  <phoneticPr fontId="59"/>
  <conditionalFormatting sqref="X3:Y7 X10:Y14 X17:Y21 X24:Y28">
    <cfRule type="cellIs" dxfId="3" priority="1" stopIfTrue="1" operator="equal">
      <formula>"○"</formula>
    </cfRule>
    <cfRule type="cellIs" priority="2" stopIfTrue="1" operator="equal">
      <formula>"△"</formula>
    </cfRule>
    <cfRule type="cellIs" dxfId="2" priority="3" stopIfTrue="1" operator="equal">
      <formula>"×"</formula>
    </cfRule>
  </conditionalFormatting>
  <pageMargins left="0.16875000000000001" right="0.329166666666667" top="0.67916666666666703" bottom="0.98263888888888895" header="0.40902777777777799" footer="0.51180555555555596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zoomScale="75" zoomScaleNormal="75" workbookViewId="0"/>
  </sheetViews>
  <sheetFormatPr defaultColWidth="9" defaultRowHeight="17.25" x14ac:dyDescent="0.15"/>
  <cols>
    <col min="1" max="1" width="4.5" style="214" customWidth="1"/>
    <col min="2" max="2" width="18.125" style="213" customWidth="1"/>
    <col min="3" max="11" width="2.875" style="213" customWidth="1"/>
    <col min="12" max="14" width="2.875" style="213" hidden="1" customWidth="1"/>
    <col min="15" max="17" width="3.375" style="215" customWidth="1"/>
    <col min="18" max="19" width="3.875" style="215" customWidth="1"/>
    <col min="20" max="20" width="3.375" style="215" customWidth="1"/>
    <col min="21" max="21" width="6" style="215" bestFit="1" customWidth="1"/>
    <col min="22" max="22" width="5.875" style="216" customWidth="1"/>
    <col min="23" max="23" width="2.375" style="213" customWidth="1"/>
    <col min="24" max="24" width="4.5" style="213" customWidth="1"/>
    <col min="25" max="25" width="15.625" style="217" customWidth="1"/>
    <col min="26" max="26" width="2.375" style="213" customWidth="1"/>
    <col min="27" max="58" width="2.375" style="213" hidden="1" customWidth="1"/>
    <col min="59" max="59" width="2.5" style="213" hidden="1" customWidth="1"/>
    <col min="60" max="72" width="2.5" style="213" customWidth="1"/>
    <col min="73" max="256" width="9" style="213"/>
  </cols>
  <sheetData>
    <row r="1" spans="1:57" ht="17.25" customHeight="1" x14ac:dyDescent="0.15">
      <c r="AB1" s="225" t="s">
        <v>12</v>
      </c>
      <c r="AC1" s="225" t="s">
        <v>13</v>
      </c>
      <c r="AD1" s="226"/>
      <c r="AE1" s="225" t="s">
        <v>14</v>
      </c>
      <c r="AF1" s="225"/>
      <c r="AG1" s="225" t="s">
        <v>15</v>
      </c>
      <c r="AI1" s="225" t="s">
        <v>12</v>
      </c>
      <c r="AJ1" s="226"/>
      <c r="AK1" s="225" t="s">
        <v>13</v>
      </c>
      <c r="AL1" s="225"/>
      <c r="AM1" s="225" t="s">
        <v>14</v>
      </c>
      <c r="AN1" s="225"/>
      <c r="AO1" s="225" t="s">
        <v>16</v>
      </c>
      <c r="AP1" s="231"/>
      <c r="AQ1" s="225" t="s">
        <v>12</v>
      </c>
      <c r="AR1" s="225"/>
      <c r="AS1" s="225" t="s">
        <v>13</v>
      </c>
      <c r="AT1" s="225"/>
      <c r="AU1" s="225" t="s">
        <v>14</v>
      </c>
      <c r="AV1" s="225"/>
      <c r="AW1" s="225" t="s">
        <v>17</v>
      </c>
      <c r="AY1" s="225" t="s">
        <v>12</v>
      </c>
      <c r="AZ1" s="225"/>
      <c r="BA1" s="225" t="s">
        <v>13</v>
      </c>
      <c r="BB1" s="225"/>
      <c r="BC1" s="225" t="s">
        <v>14</v>
      </c>
      <c r="BD1" s="225"/>
      <c r="BE1" s="225" t="s">
        <v>18</v>
      </c>
    </row>
    <row r="2" spans="1:57" s="211" customFormat="1" ht="23.25" customHeight="1" x14ac:dyDescent="0.15">
      <c r="B2" s="218" t="s">
        <v>52</v>
      </c>
      <c r="D2" s="211" t="s">
        <v>156</v>
      </c>
      <c r="O2" s="220"/>
      <c r="P2" s="220"/>
      <c r="Q2" s="220"/>
      <c r="R2" s="220"/>
      <c r="S2" s="220"/>
      <c r="T2" s="220"/>
      <c r="U2" s="220"/>
      <c r="V2" s="221"/>
      <c r="Y2" s="217"/>
      <c r="AB2" s="227"/>
      <c r="AC2" s="227"/>
      <c r="AD2" s="228"/>
      <c r="AE2" s="227"/>
      <c r="AF2" s="227"/>
      <c r="AG2" s="227"/>
      <c r="AI2" s="227"/>
      <c r="AJ2" s="228"/>
      <c r="AK2" s="227"/>
      <c r="AL2" s="227"/>
      <c r="AM2" s="227"/>
      <c r="AN2" s="227"/>
      <c r="AO2" s="227"/>
      <c r="AP2" s="232"/>
      <c r="AQ2" s="227"/>
      <c r="AR2" s="227"/>
      <c r="AS2" s="227"/>
      <c r="AT2" s="227"/>
      <c r="AU2" s="227"/>
      <c r="AV2" s="227"/>
      <c r="AW2" s="227"/>
      <c r="AY2" s="227"/>
      <c r="AZ2" s="227"/>
      <c r="BA2" s="227"/>
      <c r="BB2" s="227"/>
      <c r="BC2" s="227"/>
      <c r="BD2" s="227"/>
      <c r="BE2" s="227"/>
    </row>
    <row r="3" spans="1:57" s="212" customFormat="1" ht="63" customHeight="1" thickTop="1" thickBot="1" x14ac:dyDescent="0.25">
      <c r="A3" s="219"/>
      <c r="B3" s="428"/>
      <c r="C3" s="572" t="str">
        <f>B4</f>
        <v>ＦＣ大島</v>
      </c>
      <c r="D3" s="573"/>
      <c r="E3" s="573"/>
      <c r="F3" s="573" t="str">
        <f>B5</f>
        <v>ＦＣ城東</v>
      </c>
      <c r="G3" s="573"/>
      <c r="H3" s="573"/>
      <c r="I3" s="573" t="str">
        <f>B6</f>
        <v>スターキッカーズS</v>
      </c>
      <c r="J3" s="573"/>
      <c r="K3" s="573"/>
      <c r="L3" s="573"/>
      <c r="M3" s="573"/>
      <c r="N3" s="573"/>
      <c r="O3" s="429" t="s">
        <v>20</v>
      </c>
      <c r="P3" s="429" t="s">
        <v>21</v>
      </c>
      <c r="Q3" s="429" t="s">
        <v>22</v>
      </c>
      <c r="R3" s="429" t="s">
        <v>23</v>
      </c>
      <c r="S3" s="429" t="s">
        <v>24</v>
      </c>
      <c r="T3" s="429" t="s">
        <v>12</v>
      </c>
      <c r="U3" s="429" t="s">
        <v>25</v>
      </c>
      <c r="V3" s="430" t="s">
        <v>26</v>
      </c>
      <c r="X3" s="222"/>
      <c r="Y3" s="229"/>
      <c r="AB3" s="230" t="s">
        <v>27</v>
      </c>
      <c r="AC3" s="230"/>
      <c r="AD3" s="230"/>
      <c r="AE3" s="230"/>
      <c r="AF3" s="230"/>
      <c r="AG3" s="230"/>
      <c r="AI3" s="230"/>
      <c r="AJ3" s="230"/>
      <c r="AK3" s="230"/>
      <c r="AL3" s="230"/>
      <c r="AM3" s="230"/>
      <c r="AN3" s="230"/>
      <c r="AO3" s="230"/>
      <c r="AQ3" s="230"/>
      <c r="AR3" s="230"/>
      <c r="AS3" s="230"/>
      <c r="AT3" s="230"/>
      <c r="AU3" s="230"/>
      <c r="AV3" s="230"/>
      <c r="AW3" s="230"/>
      <c r="AY3" s="230"/>
      <c r="AZ3" s="230"/>
      <c r="BA3" s="230"/>
      <c r="BB3" s="230"/>
      <c r="BC3" s="230"/>
      <c r="BD3" s="230"/>
      <c r="BE3" s="230"/>
    </row>
    <row r="4" spans="1:57" s="213" customFormat="1" ht="21.75" customHeight="1" x14ac:dyDescent="0.15">
      <c r="A4" s="214"/>
      <c r="B4" s="431" t="str">
        <f>第20回参加チーム!E11</f>
        <v>ＦＣ大島</v>
      </c>
      <c r="C4" s="504"/>
      <c r="D4" s="433"/>
      <c r="E4" s="433"/>
      <c r="F4" s="432">
        <f>予選試合時間!P5</f>
        <v>0</v>
      </c>
      <c r="G4" s="433" t="s">
        <v>28</v>
      </c>
      <c r="H4" s="434">
        <f>予選試合時間!R5</f>
        <v>0</v>
      </c>
      <c r="I4" s="433">
        <f>予選試合時間!R13</f>
        <v>0</v>
      </c>
      <c r="J4" s="433" t="s">
        <v>28</v>
      </c>
      <c r="K4" s="433">
        <f>予選試合時間!P13</f>
        <v>9</v>
      </c>
      <c r="L4" s="432"/>
      <c r="M4" s="433"/>
      <c r="N4" s="434"/>
      <c r="O4" s="435">
        <f t="shared" ref="O4:O7" si="0">IF(C4="",0,IF(C4&gt;E4,1,0))+IF(F4="",0,IF(F4&gt;H4,1,0))+IF(I4="",0,IF(I4&gt;K4,1,0))+IF(L4="",0,IF(L4&gt;N4,1,0))</f>
        <v>0</v>
      </c>
      <c r="P4" s="435">
        <v>1</v>
      </c>
      <c r="Q4" s="435">
        <f t="shared" ref="Q4:Q7" si="1">IF(C4="",0,IF(C4&lt;E4,1,0))+IF(F4="",0,IF(F4&lt;H4,1,0))+IF(I4="",0,IF(I4&lt;K4,1,0))+IF(L4="",0,IF(L4&lt;N4,1,0))</f>
        <v>1</v>
      </c>
      <c r="R4" s="435">
        <f t="shared" ref="R4:R7" si="2">IF(C4="",0,C4)+IF(F4="",0,F4)+IF(I4="",0,I4)+IF(L4="",0,L4)</f>
        <v>0</v>
      </c>
      <c r="S4" s="435">
        <f t="shared" ref="S4:S7" si="3">IF(E4="",0,E4)+IF(H4="",0,H4)+IF(K4="",0,K4)+IF(N4="",0,N4)</f>
        <v>9</v>
      </c>
      <c r="T4" s="436">
        <f t="shared" ref="T4:T7" si="4">(O4*3)+(P4*1)</f>
        <v>1</v>
      </c>
      <c r="U4" s="437">
        <f t="shared" ref="U4:U7" si="5">R4-S4</f>
        <v>-9</v>
      </c>
      <c r="V4" s="438">
        <f t="shared" ref="V4:V7" si="6">IF(SUM(O4:Q4)=0,"",IF(AG4="",IF(AO4="",IF(AW4="",IF(BE4="",5,BE4),AW4),AO4),AG4))</f>
        <v>3</v>
      </c>
      <c r="X4" s="223" t="s">
        <v>27</v>
      </c>
      <c r="Y4" s="255" t="str">
        <f>IF(V4="","",IF(V7="",IF(V4+V5+V6&gt;5,IF(V4=1,B4,IF(V5=1,B5,IF(V6=1,B6,IF(V7=1,B7)))),""),IF(V4+V5+V6+V7&gt;9,IF(V4=1,B4,IF(V5=1,B5,IF(V6=1,B6,IF(V7=1,B7)))),"")))</f>
        <v>スターキッカーズS</v>
      </c>
      <c r="AB4" s="226" t="str">
        <f>IF((MAX(T4:T7))=T4,IF(COUNTIF(T4:T7,(MAX(T4:T7)))&gt;1,"*",1),"")</f>
        <v/>
      </c>
      <c r="AC4" s="226" t="str">
        <f>IF(AB4="","",RANK(U4,U4:U7,0))</f>
        <v/>
      </c>
      <c r="AD4" s="226" t="str">
        <f>IF(AC4="","",RANK(AC4,AC4:AC7,1))</f>
        <v/>
      </c>
      <c r="AE4" s="226" t="str">
        <f>IF(AD4=1,RANK(R4,R4:R7,0),"")</f>
        <v/>
      </c>
      <c r="AF4" s="226" t="str">
        <f>IF(AE4="","",RANK(AE4,AE4:AE7,1))</f>
        <v/>
      </c>
      <c r="AG4" s="226" t="str">
        <f t="shared" ref="AG4:AG7" si="7">IF(AF4=1,1,"")</f>
        <v/>
      </c>
      <c r="AI4" s="226">
        <f t="shared" ref="AI4:AI7" si="8">IF(AG4=1,"",T4)</f>
        <v>1</v>
      </c>
      <c r="AJ4" s="226" t="str">
        <f>IF((MAX(AI4:AI7))=AI4,IF(COUNTIF(AI4:AI7,(MAX(AI4:AI7)))&gt;1,"*",1),"")</f>
        <v>*</v>
      </c>
      <c r="AK4" s="226">
        <f>IF(AJ4="","",RANK(U4,U4:U7,0))</f>
        <v>4</v>
      </c>
      <c r="AL4" s="226">
        <f>IF(AJ4="","",RANK(AK4,AK4:AK7,1))</f>
        <v>2</v>
      </c>
      <c r="AM4" s="226" t="str">
        <f>IF(AL4=1,RANK(R4,R4:R7,0),"")</f>
        <v/>
      </c>
      <c r="AN4" s="226" t="str">
        <f>IF(AL4=1,RANK(AM4,AM4:AM7,1),"")</f>
        <v/>
      </c>
      <c r="AO4" s="226" t="str">
        <f>IF(AN4=1,COUNTIF(AG4:AG7,"=1")+1,"")</f>
        <v/>
      </c>
      <c r="AQ4" s="226">
        <f t="shared" ref="AQ4:AQ6" si="9">IF(AG4="",IF(AO4="",T4,""),"")</f>
        <v>1</v>
      </c>
      <c r="AR4" s="226">
        <f>IF((MAX(AQ4:AQ7))=AQ4,IF(COUNTIF(AQ4:AQ7,(MAX(AQ4:AQ7)))&gt;1,"*",1),"")</f>
        <v>1</v>
      </c>
      <c r="AS4" s="226">
        <f>IF(AR4="","",RANK(U4,U4:U7,0))</f>
        <v>4</v>
      </c>
      <c r="AT4" s="226">
        <f>IF(AR4="","",RANK(AS4,AS4:AS7,1))</f>
        <v>1</v>
      </c>
      <c r="AU4" s="226">
        <f>IF(AT4=1,RANK(R4,R4:R7,0),"")</f>
        <v>2</v>
      </c>
      <c r="AV4" s="226">
        <f>IF(AT4=1,RANK(AU4,AU4:AU7,1),"")</f>
        <v>1</v>
      </c>
      <c r="AW4" s="226">
        <f>IF(AV4=1,COUNTIF(AG4:AG7,"=1")+COUNTIF(AO4:AO7,"=2")+1,"")</f>
        <v>3</v>
      </c>
      <c r="AY4" s="226" t="str">
        <f t="shared" ref="AY4:AY7" si="10">IF(AG4="",IF(AO4="",IF(AW4="",IF(SUM(O4:Q4)=0,"",T4),""),""),"")</f>
        <v/>
      </c>
      <c r="AZ4" s="226" t="str">
        <f>IF((MAX(AY4:AY7))=AY4,IF(COUNTIF(AY4:AY7,(MAX(AY4:AY7)))&gt;1,"*",1),"")</f>
        <v/>
      </c>
      <c r="BA4" s="226" t="str">
        <f>IF(AZ4="","",RANK(U4,U4:U7,0))</f>
        <v/>
      </c>
      <c r="BB4" s="226" t="str">
        <f>IF(AZ4="","",RANK(BA4,BA4:BA7,1))</f>
        <v/>
      </c>
      <c r="BC4" s="226" t="str">
        <f>IF(BB4=1,RANK(R4,R4:R7,0),"")</f>
        <v/>
      </c>
      <c r="BD4" s="226" t="str">
        <f>IF(BB4=1,RANK(BC4,BC4:BC7,1),"")</f>
        <v/>
      </c>
      <c r="BE4" s="226">
        <f t="shared" ref="BE4:BE7" si="11">IF(AW4="",IF(BD4=1,4,""),AW4)</f>
        <v>3</v>
      </c>
    </row>
    <row r="5" spans="1:57" s="213" customFormat="1" ht="21.75" customHeight="1" x14ac:dyDescent="0.15">
      <c r="A5" s="214"/>
      <c r="B5" s="439" t="str">
        <f>第20回参加チーム!G11</f>
        <v>ＦＣ城東</v>
      </c>
      <c r="C5" s="440">
        <f>IF(H4="","",H4)</f>
        <v>0</v>
      </c>
      <c r="D5" s="441" t="s">
        <v>28</v>
      </c>
      <c r="E5" s="441">
        <f>IF(F4="","",F4)</f>
        <v>0</v>
      </c>
      <c r="F5" s="442"/>
      <c r="G5" s="441"/>
      <c r="H5" s="443"/>
      <c r="I5" s="441">
        <f>予選試合時間!P9</f>
        <v>0</v>
      </c>
      <c r="J5" s="441" t="s">
        <v>28</v>
      </c>
      <c r="K5" s="441">
        <f>予選試合時間!R9</f>
        <v>1</v>
      </c>
      <c r="L5" s="442"/>
      <c r="M5" s="441"/>
      <c r="N5" s="443"/>
      <c r="O5" s="435">
        <f t="shared" si="0"/>
        <v>0</v>
      </c>
      <c r="P5" s="435">
        <v>1</v>
      </c>
      <c r="Q5" s="435">
        <f t="shared" si="1"/>
        <v>1</v>
      </c>
      <c r="R5" s="435">
        <f t="shared" si="2"/>
        <v>0</v>
      </c>
      <c r="S5" s="435">
        <f t="shared" si="3"/>
        <v>1</v>
      </c>
      <c r="T5" s="436">
        <f t="shared" si="4"/>
        <v>1</v>
      </c>
      <c r="U5" s="437">
        <f t="shared" si="5"/>
        <v>-1</v>
      </c>
      <c r="V5" s="438">
        <f t="shared" si="6"/>
        <v>2</v>
      </c>
      <c r="X5" s="223" t="s">
        <v>29</v>
      </c>
      <c r="Y5" s="255" t="str">
        <f>IF(V5="","",IF(V7="",IF(V4+V5+V6&gt;5,IF(V4=2,B4,IF(V5=2,B5,IF(V6=2,B6,IF(V7=2,B7)))),""),IF(V4+V5+V6+V7&gt;9,IF(V4=2,B4,IF(V5=2,B5,IF(V6=2,B6,IF(V7=2,B7)))),"")))</f>
        <v>ＦＣ城東</v>
      </c>
      <c r="AB5" s="226" t="str">
        <f>IF((MAX(T4:T7))=T5,IF(COUNTIF(T4:T7,(MAX(T4:T7)))&gt;1,"*",1),"")</f>
        <v/>
      </c>
      <c r="AC5" s="226" t="str">
        <f>IF(AB5="","",RANK(U5,U4:U7,0))</f>
        <v/>
      </c>
      <c r="AD5" s="226" t="str">
        <f>IF(AC5="","",RANK(AC5,AC4:AC7,1))</f>
        <v/>
      </c>
      <c r="AE5" s="226" t="str">
        <f>IF(AD5=1,RANK(R5,R4:R7,0),"")</f>
        <v/>
      </c>
      <c r="AF5" s="226" t="str">
        <f>IF(AE5="","",RANK(AE5,AE4:AE7,1))</f>
        <v/>
      </c>
      <c r="AG5" s="226" t="str">
        <f t="shared" si="7"/>
        <v/>
      </c>
      <c r="AI5" s="226">
        <f t="shared" si="8"/>
        <v>1</v>
      </c>
      <c r="AJ5" s="226" t="str">
        <f>IF((MAX(AI4:AI7))=AI5,IF(COUNTIF(AI4:AI7,(MAX(AI4:AI7)))&gt;1,"*",1),"")</f>
        <v>*</v>
      </c>
      <c r="AK5" s="226">
        <f>IF(AJ5="","",RANK(U5,U4:U7,0))</f>
        <v>3</v>
      </c>
      <c r="AL5" s="226">
        <f>IF(AJ5="","",RANK(AK5,AK4:AK7,1))</f>
        <v>1</v>
      </c>
      <c r="AM5" s="226">
        <f>IF(AL5=1,RANK(R5,R4:R7,0),"")</f>
        <v>2</v>
      </c>
      <c r="AN5" s="226">
        <f>IF(AL5=1,RANK(AM5,AM4:AM7,1),"")</f>
        <v>1</v>
      </c>
      <c r="AO5" s="226">
        <f>IF(AN5=1,COUNTIF(AG4:AG7,"=1")+1,"")</f>
        <v>2</v>
      </c>
      <c r="AQ5" s="226" t="str">
        <f t="shared" si="9"/>
        <v/>
      </c>
      <c r="AR5" s="226" t="str">
        <f>IF((MAX(AQ4:AQ7))=AQ5,IF(COUNTIF(AQ4:AQ7,(MAX(AQ4:AQ7)))&gt;1,"*",1),"")</f>
        <v/>
      </c>
      <c r="AS5" s="226" t="str">
        <f>IF(AR5="","",RANK(U5,U4:U7,0))</f>
        <v/>
      </c>
      <c r="AT5" s="226" t="str">
        <f>IF(AR5="","",RANK(AS5,AS4:AS7,1))</f>
        <v/>
      </c>
      <c r="AU5" s="226" t="str">
        <f>IF(AT5=1,RANK(R5,R4:R7,0),"")</f>
        <v/>
      </c>
      <c r="AV5" s="226" t="str">
        <f>IF(AT5=1,RANK(AU5,AU4:AU7,1),"")</f>
        <v/>
      </c>
      <c r="AW5" s="226" t="str">
        <f>IF(AV5=1,COUNTIF(AG4:AG7,"=1")+COUNTIF(AO4:AO7,"=2")+1,"")</f>
        <v/>
      </c>
      <c r="AY5" s="226" t="str">
        <f t="shared" si="10"/>
        <v/>
      </c>
      <c r="AZ5" s="226" t="str">
        <f>IF((MAX(AY4:AY7))=AY5,IF(COUNTIF(AY4:AY7,(MAX(AY4:AY7)))&gt;1,"*",1),"")</f>
        <v/>
      </c>
      <c r="BA5" s="226" t="str">
        <f>IF(AZ5="","",RANK(U5,U4:U7,0))</f>
        <v/>
      </c>
      <c r="BB5" s="226" t="str">
        <f>IF(AZ5="","",RANK(BA5,BA4:BA7,1))</f>
        <v/>
      </c>
      <c r="BC5" s="226" t="str">
        <f>IF(BB5=1,RANK(R5,R4:R7,0),"")</f>
        <v/>
      </c>
      <c r="BD5" s="226" t="str">
        <f>IF(BB5=1,RANK(BC5,BC4:BC7,1),"")</f>
        <v/>
      </c>
      <c r="BE5" s="226" t="str">
        <f t="shared" si="11"/>
        <v/>
      </c>
    </row>
    <row r="6" spans="1:57" s="213" customFormat="1" ht="21.75" customHeight="1" thickBot="1" x14ac:dyDescent="0.2">
      <c r="A6" s="214"/>
      <c r="B6" s="444" t="str">
        <f>第20回参加チーム!I11</f>
        <v>スターキッカーズS</v>
      </c>
      <c r="C6" s="445">
        <f>IF(K4="","",K4)</f>
        <v>9</v>
      </c>
      <c r="D6" s="446" t="s">
        <v>28</v>
      </c>
      <c r="E6" s="446">
        <f>IF(I4="","",I4)</f>
        <v>0</v>
      </c>
      <c r="F6" s="447">
        <f>IF(K5="","",K5)</f>
        <v>1</v>
      </c>
      <c r="G6" s="446" t="s">
        <v>28</v>
      </c>
      <c r="H6" s="448">
        <f>IF(I5="","",I5)</f>
        <v>0</v>
      </c>
      <c r="I6" s="446"/>
      <c r="J6" s="446"/>
      <c r="K6" s="446"/>
      <c r="L6" s="447"/>
      <c r="M6" s="446"/>
      <c r="N6" s="448"/>
      <c r="O6" s="449">
        <f t="shared" si="0"/>
        <v>2</v>
      </c>
      <c r="P6" s="449">
        <v>0</v>
      </c>
      <c r="Q6" s="449">
        <f t="shared" si="1"/>
        <v>0</v>
      </c>
      <c r="R6" s="449">
        <f t="shared" si="2"/>
        <v>10</v>
      </c>
      <c r="S6" s="449">
        <f t="shared" si="3"/>
        <v>0</v>
      </c>
      <c r="T6" s="450">
        <f t="shared" si="4"/>
        <v>6</v>
      </c>
      <c r="U6" s="451">
        <f t="shared" si="5"/>
        <v>10</v>
      </c>
      <c r="V6" s="452">
        <f t="shared" si="6"/>
        <v>1</v>
      </c>
      <c r="X6" s="224" t="s">
        <v>30</v>
      </c>
      <c r="Y6" s="286" t="str">
        <f>IF(V6="","",IF(V7="",IF(V4+V5+V6&gt;5,IF(V4=3,B4,IF(V5=3,B5,IF(V6=3,B6,IF(V7=3,B7)))),""),IF(V4+V5+V6+V7&gt;9,IF(V4=3,B4,IF(V5=3,B5,IF(V6=3,B6,IF(V7=3,B7)))),"")))</f>
        <v>ＦＣ大島</v>
      </c>
      <c r="AB6" s="226">
        <f>IF((MAX(T4:T7))=T6,IF(COUNTIF(T4:T7,(MAX(T4:T7)))&gt;1,"*",1),"")</f>
        <v>1</v>
      </c>
      <c r="AC6" s="226">
        <f>IF(AB6="","",RANK(U6,U4:U7,0))</f>
        <v>1</v>
      </c>
      <c r="AD6" s="226">
        <f>IF(AC6="","",RANK(AC6,AC4:AC7,1))</f>
        <v>1</v>
      </c>
      <c r="AE6" s="226">
        <f>IF(AD6=1,RANK(R6,R4:R7,0),"")</f>
        <v>1</v>
      </c>
      <c r="AF6" s="226">
        <f>IF(AE6="","",RANK(AE6,AE4:AE7,1))</f>
        <v>1</v>
      </c>
      <c r="AG6" s="226">
        <f t="shared" si="7"/>
        <v>1</v>
      </c>
      <c r="AI6" s="226" t="str">
        <f t="shared" si="8"/>
        <v/>
      </c>
      <c r="AJ6" s="226" t="str">
        <f>IF((MAX(AI4:AI7))=AI6,IF(COUNTIF(AI4:AI7,(MAX(AI4:AI7)))&gt;1,"*",1),"")</f>
        <v/>
      </c>
      <c r="AK6" s="226" t="str">
        <f>IF(AJ6="","",RANK(U6,U4:U7,0))</f>
        <v/>
      </c>
      <c r="AL6" s="226" t="str">
        <f>IF(AJ6="","",RANK(AK6,AK4:AK7,1))</f>
        <v/>
      </c>
      <c r="AM6" s="226" t="str">
        <f>IF(AL6=1,RANK(R6,R4:R7,0),"")</f>
        <v/>
      </c>
      <c r="AN6" s="226" t="str">
        <f>IF(AL6=1,RANK(AM6,AM4:AM7,1),"")</f>
        <v/>
      </c>
      <c r="AO6" s="226" t="str">
        <f>IF(AN6=1,COUNTIF(AG4:AG7,"=1")+1,"")</f>
        <v/>
      </c>
      <c r="AQ6" s="226" t="str">
        <f t="shared" si="9"/>
        <v/>
      </c>
      <c r="AR6" s="226" t="str">
        <f>IF((MAX(AQ4:AQ7))=AQ6,IF(COUNTIF(AQ4:AQ7,(MAX(AQ4:AQ7)))&gt;1,"*",1),"")</f>
        <v/>
      </c>
      <c r="AS6" s="226" t="str">
        <f>IF(AR6="","",RANK(U6,U4:U7,0))</f>
        <v/>
      </c>
      <c r="AT6" s="226" t="str">
        <f>IF(AR6="","",RANK(AS6,AS4:AS7,1))</f>
        <v/>
      </c>
      <c r="AU6" s="226" t="str">
        <f>IF(AT6=1,RANK(R6,R4:R7,0),"")</f>
        <v/>
      </c>
      <c r="AV6" s="226" t="str">
        <f>IF(AT6=1,RANK(AU6,AU4:AU7,1),"")</f>
        <v/>
      </c>
      <c r="AW6" s="226" t="str">
        <f>IF(AV6=1,COUNTIF(AG4:AG7,"=1")+COUNTIF(AO4:AO7,"=2")+1,"")</f>
        <v/>
      </c>
      <c r="AY6" s="226" t="str">
        <f t="shared" si="10"/>
        <v/>
      </c>
      <c r="AZ6" s="226" t="str">
        <f>IF((MAX(AY4:AY7))=AY6,IF(COUNTIF(AY4:AY7,(MAX(AY4:AY7)))&gt;1,"*",1),"")</f>
        <v/>
      </c>
      <c r="BA6" s="226" t="str">
        <f>IF(AZ6="","",RANK(U6,U4:U7,0))</f>
        <v/>
      </c>
      <c r="BB6" s="226" t="str">
        <f>IF(AZ6="","",RANK(BA6,BA4:BA7,1))</f>
        <v/>
      </c>
      <c r="BC6" s="226" t="str">
        <f>IF(BB6=1,RANK(R6,R4:R7,0),"")</f>
        <v/>
      </c>
      <c r="BD6" s="226" t="str">
        <f>IF(BB6=1,RANK(BC6,BC4:BC7,1),"")</f>
        <v/>
      </c>
      <c r="BE6" s="226" t="str">
        <f t="shared" si="11"/>
        <v/>
      </c>
    </row>
    <row r="7" spans="1:57" s="213" customFormat="1" ht="21.75" hidden="1" customHeight="1" thickTop="1" thickBot="1" x14ac:dyDescent="0.2">
      <c r="A7" s="214"/>
      <c r="B7" s="287"/>
      <c r="C7" s="288" t="str">
        <f>IF(N4="","",N4)</f>
        <v/>
      </c>
      <c r="D7" s="289" t="s">
        <v>28</v>
      </c>
      <c r="E7" s="289" t="str">
        <f>IF(L4="","",L4)</f>
        <v/>
      </c>
      <c r="F7" s="290" t="str">
        <f>IF(N5="","",N5)</f>
        <v/>
      </c>
      <c r="G7" s="289" t="s">
        <v>28</v>
      </c>
      <c r="H7" s="291" t="str">
        <f>IF(L5="","",L5)</f>
        <v/>
      </c>
      <c r="I7" s="289" t="str">
        <f>IF(N6="","",N6)</f>
        <v/>
      </c>
      <c r="J7" s="289" t="s">
        <v>28</v>
      </c>
      <c r="K7" s="289" t="str">
        <f>IF(L6="","",L6)</f>
        <v/>
      </c>
      <c r="L7" s="290"/>
      <c r="M7" s="289"/>
      <c r="N7" s="291"/>
      <c r="O7" s="279">
        <f t="shared" si="0"/>
        <v>0</v>
      </c>
      <c r="P7" s="279">
        <f t="shared" ref="P7" si="12">IF(C7="",0,IF(C7=E7,1,0))+IF(F7="",0,IF(F7=H7,1,0))+IF(I7="",0,IF(I7=K7,1,0))+IF(L7="",0,IF(L7=N7,1,0))</f>
        <v>0</v>
      </c>
      <c r="Q7" s="279">
        <f t="shared" si="1"/>
        <v>0</v>
      </c>
      <c r="R7" s="279">
        <f t="shared" si="2"/>
        <v>0</v>
      </c>
      <c r="S7" s="279">
        <f t="shared" si="3"/>
        <v>0</v>
      </c>
      <c r="T7" s="280">
        <f t="shared" si="4"/>
        <v>0</v>
      </c>
      <c r="U7" s="281">
        <f t="shared" si="5"/>
        <v>0</v>
      </c>
      <c r="V7" s="282" t="str">
        <f t="shared" si="6"/>
        <v/>
      </c>
      <c r="X7" s="283" t="s">
        <v>31</v>
      </c>
      <c r="Y7" s="285" t="str">
        <f>IF(V7="","",IF(V7="",IF(V4+V5+V6&gt;5,IF(V4=4,B4,IF(V5=4,B5,IF(V6=4,B6,IF(V7=4,B7)))),""),IF(V4+V5+V6+V7&gt;9,IF(V4=4,B4,IF(V5=4,B5,IF(V6=4,B6,IF(V7=4,B7)))),"")))</f>
        <v/>
      </c>
      <c r="AB7" s="226" t="str">
        <f>IF((MAX(T4:T7))=T7,IF(COUNTIF(T4:T7,(MAX(T4:T7)))&gt;1,"*",1),"")</f>
        <v/>
      </c>
      <c r="AC7" s="226" t="str">
        <f>IF(AB7="","",RANK(U7,U4:U7,0))</f>
        <v/>
      </c>
      <c r="AD7" s="226" t="str">
        <f>IF(AC7="","",RANK(AC7,AC4:AC7,1))</f>
        <v/>
      </c>
      <c r="AE7" s="226" t="str">
        <f>IF(AD7=1,RANK(R7,R4:R7,0),"")</f>
        <v/>
      </c>
      <c r="AF7" s="226" t="str">
        <f>IF(AE7="","",RANK(AE7,AE4:AE7,1))</f>
        <v/>
      </c>
      <c r="AG7" s="226" t="str">
        <f t="shared" si="7"/>
        <v/>
      </c>
      <c r="AI7" s="226">
        <f t="shared" si="8"/>
        <v>0</v>
      </c>
      <c r="AJ7" s="226" t="str">
        <f>IF((MAX(AI4:AI7))=AI7,IF(COUNTIF(AI4:AI7,(MAX(AI4:AI7)))&gt;1,"*",1),"")</f>
        <v/>
      </c>
      <c r="AK7" s="226" t="str">
        <f>IF(AJ7="","",RANK(U7,U4:U7,0))</f>
        <v/>
      </c>
      <c r="AL7" s="226" t="str">
        <f>IF(AJ7="","",RANK(AK7,AK4:AK7,1))</f>
        <v/>
      </c>
      <c r="AM7" s="226" t="str">
        <f>IF(AL7=1,RANK(R7,R4:R7,0),"")</f>
        <v/>
      </c>
      <c r="AN7" s="226" t="str">
        <f>IF(AL7=1,RANK(AM7,AM4:AM7,1),"")</f>
        <v/>
      </c>
      <c r="AO7" s="226" t="str">
        <f>IF(AN7=1,COUNTIF(AG4:AG7,"=1")+1,"")</f>
        <v/>
      </c>
      <c r="AQ7" s="226" t="str">
        <f>IF(B7="","",IF(AG7="",IF(AO7="",T7,""),""))</f>
        <v/>
      </c>
      <c r="AR7" s="226" t="str">
        <f>IF((MAX(AQ4:AQ7))=AQ7,IF(COUNTIF(AQ4:AQ7,(MAX(AQ4:AQ7)))&gt;1,"*",1),"")</f>
        <v/>
      </c>
      <c r="AS7" s="226" t="str">
        <f>IF(AR7="","",RANK(U7,U4:U7,0))</f>
        <v/>
      </c>
      <c r="AT7" s="226" t="str">
        <f>IF(AR7="","",RANK(AS7,AS4:AS7,1))</f>
        <v/>
      </c>
      <c r="AU7" s="226" t="str">
        <f>IF(AT7=1,RANK(R7,R4:R7,0),"")</f>
        <v/>
      </c>
      <c r="AV7" s="226" t="str">
        <f>IF(AT7=1,RANK(AU7,AU4:AU7,1),"")</f>
        <v/>
      </c>
      <c r="AW7" s="226" t="str">
        <f>IF(AV7=1,COUNTIF(AG4:AG7,"=1")+COUNTIF(AO4:AO7,"=2")+1,"")</f>
        <v/>
      </c>
      <c r="AY7" s="226" t="str">
        <f t="shared" si="10"/>
        <v/>
      </c>
      <c r="AZ7" s="226" t="str">
        <f>IF((MAX(AY4:AY7))=AY7,IF(COUNTIF(AY4:AY7,(MAX(AY4:AY7)))&gt;1,"*",1),"")</f>
        <v/>
      </c>
      <c r="BA7" s="226" t="str">
        <f>IF(AZ7="","",RANK(U7,U4:U7,0))</f>
        <v/>
      </c>
      <c r="BB7" s="226" t="str">
        <f>IF(AZ7="","",RANK(BA7,BA4:BA7,1))</f>
        <v/>
      </c>
      <c r="BC7" s="226" t="str">
        <f>IF(BB7=1,RANK(R7,R4:R7,0),"")</f>
        <v/>
      </c>
      <c r="BD7" s="226" t="str">
        <f>IF(BB7=1,RANK(BC7,BC4:BC7,1),"")</f>
        <v/>
      </c>
      <c r="BE7" s="226" t="str">
        <f t="shared" si="11"/>
        <v/>
      </c>
    </row>
    <row r="8" spans="1:57" ht="18" thickTop="1" x14ac:dyDescent="0.15">
      <c r="Y8" s="253"/>
    </row>
    <row r="9" spans="1:57" s="211" customFormat="1" ht="23.25" customHeight="1" thickBot="1" x14ac:dyDescent="0.2">
      <c r="B9" s="218" t="s">
        <v>53</v>
      </c>
      <c r="D9" s="211" t="s">
        <v>156</v>
      </c>
      <c r="O9" s="220"/>
      <c r="P9" s="220"/>
      <c r="Q9" s="220"/>
      <c r="R9" s="220"/>
      <c r="S9" s="220"/>
      <c r="T9" s="220"/>
      <c r="U9" s="220"/>
      <c r="V9" s="221"/>
      <c r="Y9" s="253"/>
      <c r="AB9" s="227"/>
      <c r="AC9" s="227"/>
      <c r="AD9" s="228"/>
      <c r="AE9" s="227"/>
      <c r="AF9" s="227"/>
      <c r="AG9" s="227"/>
      <c r="AI9" s="227"/>
      <c r="AJ9" s="228"/>
      <c r="AK9" s="227"/>
      <c r="AL9" s="227"/>
      <c r="AM9" s="227"/>
      <c r="AN9" s="227"/>
      <c r="AO9" s="227"/>
      <c r="AP9" s="232"/>
      <c r="AQ9" s="227"/>
      <c r="AR9" s="227"/>
      <c r="AS9" s="227"/>
      <c r="AT9" s="227"/>
      <c r="AU9" s="227"/>
      <c r="AV9" s="227"/>
      <c r="AW9" s="227"/>
      <c r="AY9" s="227"/>
      <c r="AZ9" s="227"/>
      <c r="BA9" s="227"/>
      <c r="BB9" s="227"/>
      <c r="BC9" s="227"/>
      <c r="BD9" s="227"/>
      <c r="BE9" s="227"/>
    </row>
    <row r="10" spans="1:57" s="212" customFormat="1" ht="63" customHeight="1" thickTop="1" thickBot="1" x14ac:dyDescent="0.25">
      <c r="A10" s="219"/>
      <c r="B10" s="428"/>
      <c r="C10" s="572" t="str">
        <f>B11</f>
        <v>五砂ＦＣ</v>
      </c>
      <c r="D10" s="573"/>
      <c r="E10" s="573"/>
      <c r="F10" s="573" t="str">
        <f>B12</f>
        <v>スカイＦＣ</v>
      </c>
      <c r="G10" s="573"/>
      <c r="H10" s="573"/>
      <c r="I10" s="573" t="str">
        <f>B13</f>
        <v>深川ＳＣ</v>
      </c>
      <c r="J10" s="573"/>
      <c r="K10" s="573"/>
      <c r="L10" s="573"/>
      <c r="M10" s="573"/>
      <c r="N10" s="573"/>
      <c r="O10" s="429" t="s">
        <v>20</v>
      </c>
      <c r="P10" s="429" t="s">
        <v>21</v>
      </c>
      <c r="Q10" s="429" t="s">
        <v>22</v>
      </c>
      <c r="R10" s="429" t="s">
        <v>23</v>
      </c>
      <c r="S10" s="429" t="s">
        <v>24</v>
      </c>
      <c r="T10" s="429" t="s">
        <v>12</v>
      </c>
      <c r="U10" s="429" t="s">
        <v>25</v>
      </c>
      <c r="V10" s="430" t="s">
        <v>26</v>
      </c>
      <c r="X10" s="222"/>
      <c r="Y10" s="254"/>
      <c r="AB10" s="230" t="s">
        <v>27</v>
      </c>
      <c r="AC10" s="230"/>
      <c r="AD10" s="230"/>
      <c r="AE10" s="230"/>
      <c r="AF10" s="230"/>
      <c r="AG10" s="230"/>
      <c r="AI10" s="230"/>
      <c r="AJ10" s="230"/>
      <c r="AK10" s="230"/>
      <c r="AL10" s="230"/>
      <c r="AM10" s="230"/>
      <c r="AN10" s="230"/>
      <c r="AO10" s="230"/>
      <c r="AQ10" s="230"/>
      <c r="AR10" s="230"/>
      <c r="AS10" s="230"/>
      <c r="AT10" s="230"/>
      <c r="AU10" s="230"/>
      <c r="AV10" s="230"/>
      <c r="AW10" s="230"/>
      <c r="AY10" s="230"/>
      <c r="AZ10" s="230"/>
      <c r="BA10" s="230"/>
      <c r="BB10" s="230"/>
      <c r="BC10" s="230"/>
      <c r="BD10" s="230"/>
      <c r="BE10" s="230"/>
    </row>
    <row r="11" spans="1:57" s="213" customFormat="1" ht="21.75" customHeight="1" x14ac:dyDescent="0.15">
      <c r="A11" s="214"/>
      <c r="B11" s="431" t="str">
        <f>第20回参加チーム!E13</f>
        <v>五砂ＦＣ</v>
      </c>
      <c r="C11" s="504"/>
      <c r="D11" s="433"/>
      <c r="E11" s="433"/>
      <c r="F11" s="432">
        <f>予選試合時間!P7</f>
        <v>0</v>
      </c>
      <c r="G11" s="433" t="s">
        <v>28</v>
      </c>
      <c r="H11" s="434">
        <f>予選試合時間!R7</f>
        <v>4</v>
      </c>
      <c r="I11" s="433">
        <f>予選試合時間!R15</f>
        <v>3</v>
      </c>
      <c r="J11" s="433" t="s">
        <v>28</v>
      </c>
      <c r="K11" s="433">
        <f>予選試合時間!P15</f>
        <v>1</v>
      </c>
      <c r="L11" s="432"/>
      <c r="M11" s="433"/>
      <c r="N11" s="434"/>
      <c r="O11" s="435">
        <f t="shared" ref="O11:O14" si="13">IF(C11="",0,IF(C11&gt;E11,1,0))+IF(F11="",0,IF(F11&gt;H11,1,0))+IF(I11="",0,IF(I11&gt;K11,1,0))+IF(L11="",0,IF(L11&gt;N11,1,0))</f>
        <v>1</v>
      </c>
      <c r="P11" s="435">
        <v>0</v>
      </c>
      <c r="Q11" s="435">
        <f t="shared" ref="Q11:Q14" si="14">IF(C11="",0,IF(C11&lt;E11,1,0))+IF(F11="",0,IF(F11&lt;H11,1,0))+IF(I11="",0,IF(I11&lt;K11,1,0))+IF(L11="",0,IF(L11&lt;N11,1,0))</f>
        <v>1</v>
      </c>
      <c r="R11" s="435">
        <f t="shared" ref="R11:R14" si="15">IF(C11="",0,C11)+IF(F11="",0,F11)+IF(I11="",0,I11)+IF(L11="",0,L11)</f>
        <v>3</v>
      </c>
      <c r="S11" s="435">
        <f t="shared" ref="S11:S14" si="16">IF(E11="",0,E11)+IF(H11="",0,H11)+IF(K11="",0,K11)+IF(N11="",0,N11)</f>
        <v>5</v>
      </c>
      <c r="T11" s="436">
        <f t="shared" ref="T11:T14" si="17">(O11*3)+(P11*1)</f>
        <v>3</v>
      </c>
      <c r="U11" s="437">
        <f t="shared" ref="U11:U14" si="18">R11-S11</f>
        <v>-2</v>
      </c>
      <c r="V11" s="438">
        <f t="shared" ref="V11:V14" si="19">IF(SUM(O11:Q11)=0,"",IF(AG11="",IF(AO11="",IF(AW11="",IF(BE11="",5,BE11),AW11),AO11),AG11))</f>
        <v>2</v>
      </c>
      <c r="X11" s="223" t="s">
        <v>27</v>
      </c>
      <c r="Y11" s="255" t="str">
        <f>IF(V11="","",IF(V14="",IF(V11+V12+V13&gt;5,IF(V11=1,B11,IF(V12=1,B12,IF(V13=1,B13,IF(V14=1,B14)))),""),IF(V11+V12+V13+V14&gt;9,IF(V11=1,B11,IF(V12=1,B12,IF(V13=1,B13,IF(V14=1,B14)))),"")))</f>
        <v>スカイＦＣ</v>
      </c>
      <c r="AB11" s="226" t="str">
        <f>IF((MAX(T11:T14))=T11,IF(COUNTIF(T11:T14,(MAX(T11:T14)))&gt;1,"*",1),"")</f>
        <v/>
      </c>
      <c r="AC11" s="226" t="str">
        <f>IF(AB11="","",RANK(U11,U11:U14,0))</f>
        <v/>
      </c>
      <c r="AD11" s="226" t="str">
        <f>IF(AC11="","",RANK(AC11,AC11:AC14,1))</f>
        <v/>
      </c>
      <c r="AE11" s="226" t="str">
        <f>IF(AD11=1,RANK(R11,R11:R14,0),"")</f>
        <v/>
      </c>
      <c r="AF11" s="226" t="str">
        <f>IF(AE11="","",RANK(AE11,AE11:AE14,1))</f>
        <v/>
      </c>
      <c r="AG11" s="226" t="str">
        <f t="shared" ref="AG11:AG14" si="20">IF(AF11=1,1,"")</f>
        <v/>
      </c>
      <c r="AI11" s="226">
        <f t="shared" ref="AI11:AI14" si="21">IF(AG11=1,"",T11)</f>
        <v>3</v>
      </c>
      <c r="AJ11" s="226">
        <f>IF((MAX(AI11:AI14))=AI11,IF(COUNTIF(AI11:AI14,(MAX(AI11:AI14)))&gt;1,"*",1),"")</f>
        <v>1</v>
      </c>
      <c r="AK11" s="226">
        <f>IF(AJ11="","",RANK(U11,U11:U14,0))</f>
        <v>3</v>
      </c>
      <c r="AL11" s="226">
        <f>IF(AJ11="","",RANK(AK11,AK11:AK14,1))</f>
        <v>1</v>
      </c>
      <c r="AM11" s="226">
        <f>IF(AL11=1,RANK(R11,R11:R14,0),"")</f>
        <v>2</v>
      </c>
      <c r="AN11" s="226">
        <f>IF(AL11=1,RANK(AM11,AM11:AM14,1),"")</f>
        <v>1</v>
      </c>
      <c r="AO11" s="226">
        <f>IF(AN11=1,COUNTIF(AG11:AG14,"=1")+1,"")</f>
        <v>2</v>
      </c>
      <c r="AQ11" s="226" t="str">
        <f t="shared" ref="AQ11:AQ13" si="22">IF(AG11="",IF(AO11="",T11,""),"")</f>
        <v/>
      </c>
      <c r="AR11" s="226" t="str">
        <f>IF((MAX(AQ11:AQ14))=AQ11,IF(COUNTIF(AQ11:AQ14,(MAX(AQ11:AQ14)))&gt;1,"*",1),"")</f>
        <v/>
      </c>
      <c r="AS11" s="226" t="str">
        <f>IF(AR11="","",RANK(U11,U11:U14,0))</f>
        <v/>
      </c>
      <c r="AT11" s="226" t="str">
        <f>IF(AR11="","",RANK(AS11,AS11:AS14,1))</f>
        <v/>
      </c>
      <c r="AU11" s="226" t="str">
        <f>IF(AT11=1,RANK(R11,R11:R14,0),"")</f>
        <v/>
      </c>
      <c r="AV11" s="226" t="str">
        <f>IF(AT11=1,RANK(AU11,AU11:AU14,1),"")</f>
        <v/>
      </c>
      <c r="AW11" s="226" t="str">
        <f>IF(AV11=1,COUNTIF(AG11:AG14,"=1")+COUNTIF(AO11:AO14,"=2")+1,"")</f>
        <v/>
      </c>
      <c r="AY11" s="226" t="str">
        <f t="shared" ref="AY11:AY14" si="23">IF(AG11="",IF(AO11="",IF(AW11="",IF(SUM(O11:Q11)=0,"",T11),""),""),"")</f>
        <v/>
      </c>
      <c r="AZ11" s="226" t="str">
        <f>IF((MAX(AY11:AY14))=AY11,IF(COUNTIF(AY11:AY14,(MAX(AY11:AY14)))&gt;1,"*",1),"")</f>
        <v/>
      </c>
      <c r="BA11" s="226" t="str">
        <f>IF(AZ11="","",RANK(U11,U11:U14,0))</f>
        <v/>
      </c>
      <c r="BB11" s="226" t="str">
        <f>IF(AZ11="","",RANK(BA11,BA11:BA14,1))</f>
        <v/>
      </c>
      <c r="BC11" s="226" t="str">
        <f>IF(BB11=1,RANK(R11,R11:R14,0),"")</f>
        <v/>
      </c>
      <c r="BD11" s="226" t="str">
        <f>IF(BB11=1,RANK(BC11,BC11:BC14,1),"")</f>
        <v/>
      </c>
      <c r="BE11" s="226" t="str">
        <f t="shared" ref="BE11:BE14" si="24">IF(AW11="",IF(BD11=1,4,""),AW11)</f>
        <v/>
      </c>
    </row>
    <row r="12" spans="1:57" s="213" customFormat="1" ht="21.75" customHeight="1" x14ac:dyDescent="0.15">
      <c r="A12" s="214"/>
      <c r="B12" s="439" t="str">
        <f>第20回参加チーム!G13</f>
        <v>スカイＦＣ</v>
      </c>
      <c r="C12" s="440">
        <f>IF(H11="","",H11)</f>
        <v>4</v>
      </c>
      <c r="D12" s="441" t="s">
        <v>28</v>
      </c>
      <c r="E12" s="441">
        <f>IF(F11="","",F11)</f>
        <v>0</v>
      </c>
      <c r="F12" s="442"/>
      <c r="G12" s="441"/>
      <c r="H12" s="443"/>
      <c r="I12" s="441">
        <f>予選試合時間!P11</f>
        <v>4</v>
      </c>
      <c r="J12" s="441" t="s">
        <v>28</v>
      </c>
      <c r="K12" s="441">
        <f>予選試合時間!R11</f>
        <v>1</v>
      </c>
      <c r="L12" s="442"/>
      <c r="M12" s="441"/>
      <c r="N12" s="443"/>
      <c r="O12" s="435">
        <f t="shared" si="13"/>
        <v>2</v>
      </c>
      <c r="P12" s="435">
        <v>0</v>
      </c>
      <c r="Q12" s="435">
        <f t="shared" si="14"/>
        <v>0</v>
      </c>
      <c r="R12" s="435">
        <f t="shared" si="15"/>
        <v>8</v>
      </c>
      <c r="S12" s="435">
        <f t="shared" si="16"/>
        <v>1</v>
      </c>
      <c r="T12" s="436">
        <f t="shared" si="17"/>
        <v>6</v>
      </c>
      <c r="U12" s="437">
        <f t="shared" si="18"/>
        <v>7</v>
      </c>
      <c r="V12" s="438">
        <f t="shared" si="19"/>
        <v>1</v>
      </c>
      <c r="X12" s="223" t="s">
        <v>29</v>
      </c>
      <c r="Y12" s="255" t="str">
        <f>IF(V12="","",IF(V14="",IF(V11+V12+V13&gt;5,IF(V11=2,B11,IF(V12=2,B12,IF(V13=2,B13,IF(V14=2,B14)))),""),IF(V11+V12+V13+V14&gt;9,IF(V11=2,B11,IF(V12=2,B12,IF(V13=2,B13,IF(V14=2,B14)))),"")))</f>
        <v>五砂ＦＣ</v>
      </c>
      <c r="AB12" s="226">
        <f>IF((MAX(T11:T14))=T12,IF(COUNTIF(T11:T14,(MAX(T11:T14)))&gt;1,"*",1),"")</f>
        <v>1</v>
      </c>
      <c r="AC12" s="226">
        <f>IF(AB12="","",RANK(U12,U11:U14,0))</f>
        <v>1</v>
      </c>
      <c r="AD12" s="226">
        <f>IF(AC12="","",RANK(AC12,AC11:AC14,1))</f>
        <v>1</v>
      </c>
      <c r="AE12" s="226">
        <f>IF(AD12=1,RANK(R12,R11:R14,0),"")</f>
        <v>1</v>
      </c>
      <c r="AF12" s="226">
        <f>IF(AE12="","",RANK(AE12,AE11:AE14,1))</f>
        <v>1</v>
      </c>
      <c r="AG12" s="226">
        <f t="shared" si="20"/>
        <v>1</v>
      </c>
      <c r="AI12" s="226" t="str">
        <f t="shared" si="21"/>
        <v/>
      </c>
      <c r="AJ12" s="226" t="str">
        <f>IF((MAX(AI11:AI14))=AI12,IF(COUNTIF(AI11:AI14,(MAX(AI11:AI14)))&gt;1,"*",1),"")</f>
        <v/>
      </c>
      <c r="AK12" s="226" t="str">
        <f>IF(AJ12="","",RANK(U12,U11:U14,0))</f>
        <v/>
      </c>
      <c r="AL12" s="226" t="str">
        <f>IF(AJ12="","",RANK(AK12,AK11:AK14,1))</f>
        <v/>
      </c>
      <c r="AM12" s="226" t="str">
        <f>IF(AL12=1,RANK(R12,R11:R14,0),"")</f>
        <v/>
      </c>
      <c r="AN12" s="226" t="str">
        <f>IF(AL12=1,RANK(AM12,AM11:AM14,1),"")</f>
        <v/>
      </c>
      <c r="AO12" s="226" t="str">
        <f>IF(AN12=1,COUNTIF(AG11:AG14,"=1")+1,"")</f>
        <v/>
      </c>
      <c r="AQ12" s="226" t="str">
        <f t="shared" si="22"/>
        <v/>
      </c>
      <c r="AR12" s="226" t="str">
        <f>IF((MAX(AQ11:AQ14))=AQ12,IF(COUNTIF(AQ11:AQ14,(MAX(AQ11:AQ14)))&gt;1,"*",1),"")</f>
        <v/>
      </c>
      <c r="AS12" s="226" t="str">
        <f>IF(AR12="","",RANK(U12,U11:U14,0))</f>
        <v/>
      </c>
      <c r="AT12" s="226" t="str">
        <f>IF(AR12="","",RANK(AS12,AS11:AS14,1))</f>
        <v/>
      </c>
      <c r="AU12" s="226" t="str">
        <f>IF(AT12=1,RANK(R12,R11:R14,0),"")</f>
        <v/>
      </c>
      <c r="AV12" s="226" t="str">
        <f>IF(AT12=1,RANK(AU12,AU11:AU14,1),"")</f>
        <v/>
      </c>
      <c r="AW12" s="226" t="str">
        <f>IF(AV12=1,COUNTIF(AG11:AG14,"=1")+COUNTIF(AO11:AO14,"=2")+1,"")</f>
        <v/>
      </c>
      <c r="AY12" s="226" t="str">
        <f t="shared" si="23"/>
        <v/>
      </c>
      <c r="AZ12" s="226" t="str">
        <f>IF((MAX(AY11:AY14))=AY12,IF(COUNTIF(AY11:AY14,(MAX(AY11:AY14)))&gt;1,"*",1),"")</f>
        <v/>
      </c>
      <c r="BA12" s="226" t="str">
        <f>IF(AZ12="","",RANK(U12,U11:U14,0))</f>
        <v/>
      </c>
      <c r="BB12" s="226" t="str">
        <f>IF(AZ12="","",RANK(BA12,BA11:BA14,1))</f>
        <v/>
      </c>
      <c r="BC12" s="226" t="str">
        <f>IF(BB12=1,RANK(R12,R11:R14,0),"")</f>
        <v/>
      </c>
      <c r="BD12" s="226" t="str">
        <f>IF(BB12=1,RANK(BC12,BC11:BC14,1),"")</f>
        <v/>
      </c>
      <c r="BE12" s="226" t="str">
        <f t="shared" si="24"/>
        <v/>
      </c>
    </row>
    <row r="13" spans="1:57" s="213" customFormat="1" ht="21.75" customHeight="1" thickBot="1" x14ac:dyDescent="0.2">
      <c r="A13" s="214"/>
      <c r="B13" s="444" t="str">
        <f>第20回参加チーム!I13</f>
        <v>深川ＳＣ</v>
      </c>
      <c r="C13" s="445">
        <f>IF(K11="","",K11)</f>
        <v>1</v>
      </c>
      <c r="D13" s="446" t="s">
        <v>28</v>
      </c>
      <c r="E13" s="446">
        <f>IF(I11="","",I11)</f>
        <v>3</v>
      </c>
      <c r="F13" s="447">
        <f>IF(K12="","",K12)</f>
        <v>1</v>
      </c>
      <c r="G13" s="446" t="s">
        <v>28</v>
      </c>
      <c r="H13" s="448">
        <f>IF(I12="","",I12)</f>
        <v>4</v>
      </c>
      <c r="I13" s="446"/>
      <c r="J13" s="446"/>
      <c r="K13" s="446"/>
      <c r="L13" s="447"/>
      <c r="M13" s="446"/>
      <c r="N13" s="448"/>
      <c r="O13" s="449">
        <f t="shared" si="13"/>
        <v>0</v>
      </c>
      <c r="P13" s="449">
        <v>0</v>
      </c>
      <c r="Q13" s="449">
        <f t="shared" si="14"/>
        <v>2</v>
      </c>
      <c r="R13" s="449">
        <f t="shared" si="15"/>
        <v>2</v>
      </c>
      <c r="S13" s="449">
        <f t="shared" si="16"/>
        <v>7</v>
      </c>
      <c r="T13" s="450">
        <f t="shared" si="17"/>
        <v>0</v>
      </c>
      <c r="U13" s="451">
        <f t="shared" si="18"/>
        <v>-5</v>
      </c>
      <c r="V13" s="452">
        <f t="shared" si="19"/>
        <v>3</v>
      </c>
      <c r="X13" s="224" t="s">
        <v>30</v>
      </c>
      <c r="Y13" s="286" t="str">
        <f>IF(V13="","",IF(V14="",IF(V11+V12+V13&gt;5,IF(V11=3,B11,IF(V12=3,B12,IF(V13=3,B13,IF(V14=3,B14)))),""),IF(V11+V12+V13+V14&gt;9,IF(V11=3,B11,IF(V12=3,B12,IF(V13=3,B13,IF(V14=3,B14)))),"")))</f>
        <v>深川ＳＣ</v>
      </c>
      <c r="AB13" s="226" t="str">
        <f>IF((MAX(T11:T14))=T13,IF(COUNTIF(T11:T14,(MAX(T11:T14)))&gt;1,"*",1),"")</f>
        <v/>
      </c>
      <c r="AC13" s="226" t="str">
        <f>IF(AB13="","",RANK(U13,U11:U14,0))</f>
        <v/>
      </c>
      <c r="AD13" s="226" t="str">
        <f>IF(AC13="","",RANK(AC13,AC11:AC14,1))</f>
        <v/>
      </c>
      <c r="AE13" s="226" t="str">
        <f>IF(AD13=1,RANK(R13,R11:R14,0),"")</f>
        <v/>
      </c>
      <c r="AF13" s="226" t="str">
        <f>IF(AE13="","",RANK(AE13,AE11:AE14,1))</f>
        <v/>
      </c>
      <c r="AG13" s="226" t="str">
        <f t="shared" si="20"/>
        <v/>
      </c>
      <c r="AI13" s="226">
        <f t="shared" si="21"/>
        <v>0</v>
      </c>
      <c r="AJ13" s="226" t="str">
        <f>IF((MAX(AI11:AI14))=AI13,IF(COUNTIF(AI11:AI14,(MAX(AI11:AI14)))&gt;1,"*",1),"")</f>
        <v/>
      </c>
      <c r="AK13" s="226" t="str">
        <f>IF(AJ13="","",RANK(U13,U11:U14,0))</f>
        <v/>
      </c>
      <c r="AL13" s="226" t="str">
        <f>IF(AJ13="","",RANK(AK13,AK11:AK14,1))</f>
        <v/>
      </c>
      <c r="AM13" s="226" t="str">
        <f>IF(AL13=1,RANK(R13,R11:R14,0),"")</f>
        <v/>
      </c>
      <c r="AN13" s="226" t="str">
        <f>IF(AL13=1,RANK(AM13,AM11:AM14,1),"")</f>
        <v/>
      </c>
      <c r="AO13" s="226" t="str">
        <f>IF(AN13=1,COUNTIF(AG11:AG14,"=1")+1,"")</f>
        <v/>
      </c>
      <c r="AQ13" s="226">
        <f t="shared" si="22"/>
        <v>0</v>
      </c>
      <c r="AR13" s="226">
        <f>IF((MAX(AQ11:AQ14))=AQ13,IF(COUNTIF(AQ11:AQ14,(MAX(AQ11:AQ14)))&gt;1,"*",1),"")</f>
        <v>1</v>
      </c>
      <c r="AS13" s="226">
        <f>IF(AR13="","",RANK(U13,U11:U14,0))</f>
        <v>4</v>
      </c>
      <c r="AT13" s="226">
        <f>IF(AR13="","",RANK(AS13,AS11:AS14,1))</f>
        <v>1</v>
      </c>
      <c r="AU13" s="226">
        <f>IF(AT13=1,RANK(R13,R11:R14,0),"")</f>
        <v>3</v>
      </c>
      <c r="AV13" s="226">
        <f>IF(AT13=1,RANK(AU13,AU11:AU14,1),"")</f>
        <v>1</v>
      </c>
      <c r="AW13" s="226">
        <f>IF(AV13=1,COUNTIF(AG11:AG14,"=1")+COUNTIF(AO11:AO14,"=2")+1,"")</f>
        <v>3</v>
      </c>
      <c r="AY13" s="226" t="str">
        <f t="shared" si="23"/>
        <v/>
      </c>
      <c r="AZ13" s="226" t="str">
        <f>IF((MAX(AY11:AY14))=AY13,IF(COUNTIF(AY11:AY14,(MAX(AY11:AY14)))&gt;1,"*",1),"")</f>
        <v/>
      </c>
      <c r="BA13" s="226" t="str">
        <f>IF(AZ13="","",RANK(U13,U11:U14,0))</f>
        <v/>
      </c>
      <c r="BB13" s="226" t="str">
        <f>IF(AZ13="","",RANK(BA13,BA11:BA14,1))</f>
        <v/>
      </c>
      <c r="BC13" s="226" t="str">
        <f>IF(BB13=1,RANK(R13,R11:R14,0),"")</f>
        <v/>
      </c>
      <c r="BD13" s="226" t="str">
        <f>IF(BB13=1,RANK(BC13,BC11:BC14,1),"")</f>
        <v/>
      </c>
      <c r="BE13" s="226">
        <f t="shared" si="24"/>
        <v>3</v>
      </c>
    </row>
    <row r="14" spans="1:57" s="213" customFormat="1" ht="21.75" hidden="1" customHeight="1" x14ac:dyDescent="0.15">
      <c r="A14" s="214"/>
      <c r="B14" s="287"/>
      <c r="C14" s="288" t="str">
        <f>IF(N11="","",N11)</f>
        <v/>
      </c>
      <c r="D14" s="289" t="s">
        <v>28</v>
      </c>
      <c r="E14" s="289" t="str">
        <f>IF(L11="","",L11)</f>
        <v/>
      </c>
      <c r="F14" s="290" t="str">
        <f>IF(N12="","",N12)</f>
        <v/>
      </c>
      <c r="G14" s="289" t="s">
        <v>28</v>
      </c>
      <c r="H14" s="291" t="str">
        <f>IF(L12="","",L12)</f>
        <v/>
      </c>
      <c r="I14" s="289" t="str">
        <f>IF(N13="","",N13)</f>
        <v/>
      </c>
      <c r="J14" s="289" t="s">
        <v>28</v>
      </c>
      <c r="K14" s="289" t="str">
        <f>IF(L13="","",L13)</f>
        <v/>
      </c>
      <c r="L14" s="290"/>
      <c r="M14" s="289"/>
      <c r="N14" s="291"/>
      <c r="O14" s="279">
        <f t="shared" si="13"/>
        <v>0</v>
      </c>
      <c r="P14" s="279">
        <f t="shared" ref="P14" si="25">IF(C14="",0,IF(C14=E14,1,0))+IF(F14="",0,IF(F14=H14,1,0))+IF(I14="",0,IF(I14=K14,1,0))+IF(L14="",0,IF(L14=N14,1,0))</f>
        <v>0</v>
      </c>
      <c r="Q14" s="279">
        <f t="shared" si="14"/>
        <v>0</v>
      </c>
      <c r="R14" s="279">
        <f t="shared" si="15"/>
        <v>0</v>
      </c>
      <c r="S14" s="279">
        <f t="shared" si="16"/>
        <v>0</v>
      </c>
      <c r="T14" s="280">
        <f t="shared" si="17"/>
        <v>0</v>
      </c>
      <c r="U14" s="281">
        <f t="shared" si="18"/>
        <v>0</v>
      </c>
      <c r="V14" s="282" t="str">
        <f t="shared" si="19"/>
        <v/>
      </c>
      <c r="X14" s="283" t="s">
        <v>31</v>
      </c>
      <c r="Y14" s="505" t="str">
        <f>IF(V14="","",IF(V14="",IF(V11+V12+V13&gt;5,IF(V11=4,B11,IF(V12=4,B12,IF(V13=4,B13,IF(V14=4,B14)))),""),IF(V11+V12+V13+V14&gt;9,IF(V11=4,B11,IF(V12=4,B12,IF(V13=4,B13,IF(V14=4,B14)))),"")))</f>
        <v/>
      </c>
      <c r="AB14" s="226" t="str">
        <f>IF((MAX(T11:T14))=T14,IF(COUNTIF(T11:T14,(MAX(T11:T14)))&gt;1,"*",1),"")</f>
        <v/>
      </c>
      <c r="AC14" s="226" t="str">
        <f>IF(AB14="","",RANK(U14,U11:U14,0))</f>
        <v/>
      </c>
      <c r="AD14" s="226" t="str">
        <f>IF(AC14="","",RANK(AC14,AC11:AC14,1))</f>
        <v/>
      </c>
      <c r="AE14" s="226" t="str">
        <f>IF(AD14=1,RANK(R14,R11:R14,0),"")</f>
        <v/>
      </c>
      <c r="AF14" s="226" t="str">
        <f>IF(AE14="","",RANK(AE14,AE11:AE14,1))</f>
        <v/>
      </c>
      <c r="AG14" s="226" t="str">
        <f t="shared" si="20"/>
        <v/>
      </c>
      <c r="AI14" s="226">
        <f t="shared" si="21"/>
        <v>0</v>
      </c>
      <c r="AJ14" s="226" t="str">
        <f>IF((MAX(AI11:AI14))=AI14,IF(COUNTIF(AI11:AI14,(MAX(AI11:AI14)))&gt;1,"*",1),"")</f>
        <v/>
      </c>
      <c r="AK14" s="226" t="str">
        <f>IF(AJ14="","",RANK(U14,U11:U14,0))</f>
        <v/>
      </c>
      <c r="AL14" s="226" t="str">
        <f>IF(AJ14="","",RANK(AK14,AK11:AK14,1))</f>
        <v/>
      </c>
      <c r="AM14" s="226" t="str">
        <f>IF(AL14=1,RANK(R14,R11:R14,0),"")</f>
        <v/>
      </c>
      <c r="AN14" s="226" t="str">
        <f>IF(AL14=1,RANK(AM14,AM11:AM14,1),"")</f>
        <v/>
      </c>
      <c r="AO14" s="226" t="str">
        <f>IF(AN14=1,COUNTIF(AG11:AG14,"=1")+1,"")</f>
        <v/>
      </c>
      <c r="AQ14" s="226" t="str">
        <f>IF(B14="","",IF(AG14="",IF(AO14="",T14,""),""))</f>
        <v/>
      </c>
      <c r="AR14" s="226" t="str">
        <f>IF((MAX(AQ11:AQ14))=AQ14,IF(COUNTIF(AQ11:AQ14,(MAX(AQ11:AQ14)))&gt;1,"*",1),"")</f>
        <v/>
      </c>
      <c r="AS14" s="226" t="str">
        <f>IF(AR14="","",RANK(U14,U11:U14,0))</f>
        <v/>
      </c>
      <c r="AT14" s="226" t="str">
        <f>IF(AR14="","",RANK(AS14,AS11:AS14,1))</f>
        <v/>
      </c>
      <c r="AU14" s="226" t="str">
        <f>IF(AT14=1,RANK(R14,R11:R14,0),"")</f>
        <v/>
      </c>
      <c r="AV14" s="226" t="str">
        <f>IF(AT14=1,RANK(AU14,AU11:AU14,1),"")</f>
        <v/>
      </c>
      <c r="AW14" s="226" t="str">
        <f>IF(AV14=1,COUNTIF(AG11:AG14,"=1")+COUNTIF(AO11:AO14,"=2")+1,"")</f>
        <v/>
      </c>
      <c r="AY14" s="226" t="str">
        <f t="shared" si="23"/>
        <v/>
      </c>
      <c r="AZ14" s="226" t="str">
        <f>IF((MAX(AY11:AY14))=AY14,IF(COUNTIF(AY11:AY14,(MAX(AY11:AY14)))&gt;1,"*",1),"")</f>
        <v/>
      </c>
      <c r="BA14" s="226" t="str">
        <f>IF(AZ14="","",RANK(U14,U11:U14,0))</f>
        <v/>
      </c>
      <c r="BB14" s="226" t="str">
        <f>IF(AZ14="","",RANK(BA14,BA11:BA14,1))</f>
        <v/>
      </c>
      <c r="BC14" s="226" t="str">
        <f>IF(BB14=1,RANK(R14,R11:R14,0),"")</f>
        <v/>
      </c>
      <c r="BD14" s="226" t="str">
        <f>IF(BB14=1,RANK(BC14,BC11:BC14,1),"")</f>
        <v/>
      </c>
      <c r="BE14" s="226" t="str">
        <f t="shared" si="24"/>
        <v/>
      </c>
    </row>
    <row r="15" spans="1:57" ht="18" thickTop="1" x14ac:dyDescent="0.15">
      <c r="Y15" s="253"/>
    </row>
    <row r="16" spans="1:57" s="211" customFormat="1" ht="23.25" customHeight="1" thickBot="1" x14ac:dyDescent="0.2">
      <c r="B16" s="218" t="s">
        <v>54</v>
      </c>
      <c r="D16" s="211" t="s">
        <v>157</v>
      </c>
      <c r="O16" s="220"/>
      <c r="P16" s="220"/>
      <c r="Q16" s="220"/>
      <c r="R16" s="220"/>
      <c r="S16" s="220"/>
      <c r="T16" s="220"/>
      <c r="U16" s="220"/>
      <c r="V16" s="221"/>
      <c r="Y16" s="253"/>
      <c r="AB16" s="227"/>
      <c r="AC16" s="227"/>
      <c r="AD16" s="228"/>
      <c r="AE16" s="227"/>
      <c r="AF16" s="227"/>
      <c r="AG16" s="227"/>
      <c r="AI16" s="227"/>
      <c r="AJ16" s="228"/>
      <c r="AK16" s="227"/>
      <c r="AL16" s="227"/>
      <c r="AM16" s="227"/>
      <c r="AN16" s="227"/>
      <c r="AO16" s="227"/>
      <c r="AP16" s="232"/>
      <c r="AQ16" s="227"/>
      <c r="AR16" s="227"/>
      <c r="AS16" s="227"/>
      <c r="AT16" s="227"/>
      <c r="AU16" s="227"/>
      <c r="AV16" s="227"/>
      <c r="AW16" s="227"/>
      <c r="AY16" s="227"/>
      <c r="AZ16" s="227"/>
      <c r="BA16" s="227"/>
      <c r="BB16" s="227"/>
      <c r="BC16" s="227"/>
      <c r="BD16" s="227"/>
      <c r="BE16" s="227"/>
    </row>
    <row r="17" spans="1:57" s="212" customFormat="1" ht="63" customHeight="1" thickTop="1" thickBot="1" x14ac:dyDescent="0.25">
      <c r="A17" s="219"/>
      <c r="B17" s="478"/>
      <c r="C17" s="574" t="str">
        <f>B18</f>
        <v>江東フレンドリー</v>
      </c>
      <c r="D17" s="575"/>
      <c r="E17" s="575"/>
      <c r="F17" s="575" t="str">
        <f>B19</f>
        <v>新林ＳＣ</v>
      </c>
      <c r="G17" s="575"/>
      <c r="H17" s="575"/>
      <c r="I17" s="575" t="str">
        <f>B20</f>
        <v>ＦＣ北砂</v>
      </c>
      <c r="J17" s="575"/>
      <c r="K17" s="575"/>
      <c r="L17" s="575"/>
      <c r="M17" s="575"/>
      <c r="N17" s="575"/>
      <c r="O17" s="479" t="s">
        <v>20</v>
      </c>
      <c r="P17" s="479" t="s">
        <v>21</v>
      </c>
      <c r="Q17" s="479" t="s">
        <v>22</v>
      </c>
      <c r="R17" s="479" t="s">
        <v>23</v>
      </c>
      <c r="S17" s="479" t="s">
        <v>24</v>
      </c>
      <c r="T17" s="479" t="s">
        <v>12</v>
      </c>
      <c r="U17" s="479" t="s">
        <v>25</v>
      </c>
      <c r="V17" s="480" t="s">
        <v>26</v>
      </c>
      <c r="X17" s="222"/>
      <c r="Y17" s="254"/>
      <c r="AB17" s="230" t="s">
        <v>27</v>
      </c>
      <c r="AC17" s="230"/>
      <c r="AD17" s="230"/>
      <c r="AE17" s="230"/>
      <c r="AF17" s="230"/>
      <c r="AG17" s="230"/>
      <c r="AI17" s="230"/>
      <c r="AJ17" s="230"/>
      <c r="AK17" s="230"/>
      <c r="AL17" s="230"/>
      <c r="AM17" s="230"/>
      <c r="AN17" s="230"/>
      <c r="AO17" s="230"/>
      <c r="AQ17" s="230"/>
      <c r="AR17" s="230"/>
      <c r="AS17" s="230"/>
      <c r="AT17" s="230"/>
      <c r="AU17" s="230"/>
      <c r="AV17" s="230"/>
      <c r="AW17" s="230"/>
      <c r="AY17" s="230"/>
      <c r="AZ17" s="230"/>
      <c r="BA17" s="230"/>
      <c r="BB17" s="230"/>
      <c r="BC17" s="230"/>
      <c r="BD17" s="230"/>
      <c r="BE17" s="230"/>
    </row>
    <row r="18" spans="1:57" s="213" customFormat="1" ht="21.75" customHeight="1" x14ac:dyDescent="0.15">
      <c r="A18" s="214"/>
      <c r="B18" s="481" t="str">
        <f>第20回参加チーム!E15</f>
        <v>江東フレンドリー</v>
      </c>
      <c r="C18" s="482"/>
      <c r="D18" s="483"/>
      <c r="E18" s="483"/>
      <c r="F18" s="484">
        <f>予選試合時間!P19</f>
        <v>3</v>
      </c>
      <c r="G18" s="483" t="s">
        <v>28</v>
      </c>
      <c r="H18" s="485">
        <f>予選試合時間!R19</f>
        <v>0</v>
      </c>
      <c r="I18" s="483">
        <f>予選試合時間!R27</f>
        <v>8</v>
      </c>
      <c r="J18" s="483" t="s">
        <v>28</v>
      </c>
      <c r="K18" s="483">
        <f>予選試合時間!P27</f>
        <v>0</v>
      </c>
      <c r="L18" s="484"/>
      <c r="M18" s="483"/>
      <c r="N18" s="485"/>
      <c r="O18" s="486">
        <f t="shared" ref="O18:O21" si="26">IF(C18="",0,IF(C18&gt;E18,1,0))+IF(F18="",0,IF(F18&gt;H18,1,0))+IF(I18="",0,IF(I18&gt;K18,1,0))+IF(L18="",0,IF(L18&gt;N18,1,0))</f>
        <v>2</v>
      </c>
      <c r="P18" s="486">
        <v>0</v>
      </c>
      <c r="Q18" s="486">
        <f t="shared" ref="Q18:Q21" si="27">IF(C18="",0,IF(C18&lt;E18,1,0))+IF(F18="",0,IF(F18&lt;H18,1,0))+IF(I18="",0,IF(I18&lt;K18,1,0))+IF(L18="",0,IF(L18&lt;N18,1,0))</f>
        <v>0</v>
      </c>
      <c r="R18" s="486">
        <f t="shared" ref="R18:R21" si="28">IF(C18="",0,C18)+IF(F18="",0,F18)+IF(I18="",0,I18)+IF(L18="",0,L18)</f>
        <v>11</v>
      </c>
      <c r="S18" s="486">
        <f t="shared" ref="S18:S21" si="29">IF(E18="",0,E18)+IF(H18="",0,H18)+IF(K18="",0,K18)+IF(N18="",0,N18)</f>
        <v>0</v>
      </c>
      <c r="T18" s="487">
        <f t="shared" ref="T18:T21" si="30">(O18*3)+(P18*1)</f>
        <v>6</v>
      </c>
      <c r="U18" s="488">
        <f t="shared" ref="U18:U21" si="31">R18-S18</f>
        <v>11</v>
      </c>
      <c r="V18" s="489">
        <f t="shared" ref="V18:V21" si="32">IF(SUM(O18:Q18)=0,"",IF(AG18="",IF(AO18="",IF(AW18="",IF(BE18="",5,BE18),AW18),AO18),AG18))</f>
        <v>1</v>
      </c>
      <c r="X18" s="223" t="s">
        <v>27</v>
      </c>
      <c r="Y18" s="255" t="str">
        <f>IF(V18="","",IF(V21="",IF(V18+V19+V20&gt;5,IF(V18=1,B18,IF(V19=1,B19,IF(V20=1,B20,IF(V21=1,B21)))),""),IF(V18+V19+V20+V21&gt;9,IF(V18=1,B18,IF(V19=1,B19,IF(V20=1,B20,IF(V21=1,B21)))),"")))</f>
        <v>江東フレンドリー</v>
      </c>
      <c r="AB18" s="226">
        <f>IF((MAX(T18:T21))=T18,IF(COUNTIF(T18:T21,(MAX(T18:T21)))&gt;1,"*",1),"")</f>
        <v>1</v>
      </c>
      <c r="AC18" s="226">
        <f>IF(AB18="","",RANK(U18,U18:U21,0))</f>
        <v>1</v>
      </c>
      <c r="AD18" s="226">
        <f>IF(AC18="","",RANK(AC18,AC18:AC21,1))</f>
        <v>1</v>
      </c>
      <c r="AE18" s="226">
        <f>IF(AD18=1,RANK(R18,R18:R21,0),"")</f>
        <v>1</v>
      </c>
      <c r="AF18" s="226">
        <f>IF(AE18="","",RANK(AE18,AE18:AE21,1))</f>
        <v>1</v>
      </c>
      <c r="AG18" s="226">
        <f t="shared" ref="AG18:AG21" si="33">IF(AF18=1,1,"")</f>
        <v>1</v>
      </c>
      <c r="AI18" s="226" t="str">
        <f t="shared" ref="AI18:AI21" si="34">IF(AG18=1,"",T18)</f>
        <v/>
      </c>
      <c r="AJ18" s="226" t="str">
        <f>IF((MAX(AI18:AI21))=AI18,IF(COUNTIF(AI18:AI21,(MAX(AI18:AI21)))&gt;1,"*",1),"")</f>
        <v/>
      </c>
      <c r="AK18" s="226" t="str">
        <f>IF(AJ18="","",RANK(U18,U18:U21,0))</f>
        <v/>
      </c>
      <c r="AL18" s="226" t="str">
        <f>IF(AJ18="","",RANK(AK18,AK18:AK21,1))</f>
        <v/>
      </c>
      <c r="AM18" s="226" t="str">
        <f>IF(AL18=1,RANK(R18,R18:R21,0),"")</f>
        <v/>
      </c>
      <c r="AN18" s="226" t="str">
        <f>IF(AL18=1,RANK(AM18,AM18:AM21,1),"")</f>
        <v/>
      </c>
      <c r="AO18" s="226" t="str">
        <f>IF(AN18=1,COUNTIF(AG18:AG21,"=1")+1,"")</f>
        <v/>
      </c>
      <c r="AQ18" s="226" t="str">
        <f t="shared" ref="AQ18:AQ20" si="35">IF(AG18="",IF(AO18="",T18,""),"")</f>
        <v/>
      </c>
      <c r="AR18" s="226" t="str">
        <f>IF((MAX(AQ18:AQ21))=AQ18,IF(COUNTIF(AQ18:AQ21,(MAX(AQ18:AQ21)))&gt;1,"*",1),"")</f>
        <v/>
      </c>
      <c r="AS18" s="226" t="str">
        <f>IF(AR18="","",RANK(U18,U18:U21,0))</f>
        <v/>
      </c>
      <c r="AT18" s="226" t="str">
        <f>IF(AR18="","",RANK(AS18,AS18:AS21,1))</f>
        <v/>
      </c>
      <c r="AU18" s="226" t="str">
        <f>IF(AT18=1,RANK(R18,R18:R21,0),"")</f>
        <v/>
      </c>
      <c r="AV18" s="226" t="str">
        <f>IF(AT18=1,RANK(AU18,AU18:AU21,1),"")</f>
        <v/>
      </c>
      <c r="AW18" s="226" t="str">
        <f>IF(AV18=1,COUNTIF(AG18:AG21,"=1")+COUNTIF(AO18:AO21,"=2")+1,"")</f>
        <v/>
      </c>
      <c r="AY18" s="226" t="str">
        <f t="shared" ref="AY18:AY21" si="36">IF(AG18="",IF(AO18="",IF(AW18="",IF(SUM(O18:Q18)=0,"",T18),""),""),"")</f>
        <v/>
      </c>
      <c r="AZ18" s="226" t="str">
        <f>IF((MAX(AY18:AY21))=AY18,IF(COUNTIF(AY18:AY21,(MAX(AY18:AY21)))&gt;1,"*",1),"")</f>
        <v/>
      </c>
      <c r="BA18" s="226" t="str">
        <f>IF(AZ18="","",RANK(U18,U18:U21,0))</f>
        <v/>
      </c>
      <c r="BB18" s="226" t="str">
        <f>IF(AZ18="","",RANK(BA18,BA18:BA21,1))</f>
        <v/>
      </c>
      <c r="BC18" s="226" t="str">
        <f>IF(BB18=1,RANK(R18,R18:R21,0),"")</f>
        <v/>
      </c>
      <c r="BD18" s="226" t="str">
        <f>IF(BB18=1,RANK(BC18,BC18:BC21,1),"")</f>
        <v/>
      </c>
      <c r="BE18" s="226" t="str">
        <f t="shared" ref="BE18:BE21" si="37">IF(AW18="",IF(BD18=1,4,""),AW18)</f>
        <v/>
      </c>
    </row>
    <row r="19" spans="1:57" s="213" customFormat="1" ht="21.75" customHeight="1" x14ac:dyDescent="0.15">
      <c r="A19" s="214"/>
      <c r="B19" s="490" t="str">
        <f>第20回参加チーム!G15</f>
        <v>新林ＳＣ</v>
      </c>
      <c r="C19" s="491">
        <f>IF(H18="","",H18)</f>
        <v>0</v>
      </c>
      <c r="D19" s="492" t="s">
        <v>28</v>
      </c>
      <c r="E19" s="492">
        <f>IF(F18="","",F18)</f>
        <v>3</v>
      </c>
      <c r="F19" s="493"/>
      <c r="G19" s="492"/>
      <c r="H19" s="494"/>
      <c r="I19" s="492">
        <f>予選試合時間!P23</f>
        <v>7</v>
      </c>
      <c r="J19" s="492" t="s">
        <v>28</v>
      </c>
      <c r="K19" s="492">
        <f>予選試合時間!R23</f>
        <v>1</v>
      </c>
      <c r="L19" s="493"/>
      <c r="M19" s="492"/>
      <c r="N19" s="494"/>
      <c r="O19" s="486">
        <f t="shared" si="26"/>
        <v>1</v>
      </c>
      <c r="P19" s="486">
        <v>0</v>
      </c>
      <c r="Q19" s="486">
        <f t="shared" si="27"/>
        <v>1</v>
      </c>
      <c r="R19" s="486">
        <f t="shared" si="28"/>
        <v>7</v>
      </c>
      <c r="S19" s="486">
        <f t="shared" si="29"/>
        <v>4</v>
      </c>
      <c r="T19" s="487">
        <f t="shared" si="30"/>
        <v>3</v>
      </c>
      <c r="U19" s="488">
        <f t="shared" si="31"/>
        <v>3</v>
      </c>
      <c r="V19" s="489">
        <f t="shared" si="32"/>
        <v>2</v>
      </c>
      <c r="X19" s="223" t="s">
        <v>29</v>
      </c>
      <c r="Y19" s="255" t="str">
        <f>IF(V19="","",IF(V21="",IF(V18+V19+V20&gt;5,IF(V18=2,B18,IF(V19=2,B19,IF(V20=2,B20,IF(V21=2,B21)))),""),IF(V18+V19+V20+V21&gt;9,IF(V18=2,B18,IF(V19=2,B19,IF(V20=2,B20,IF(V21=2,B21)))),"")))</f>
        <v>新林ＳＣ</v>
      </c>
      <c r="AB19" s="226" t="str">
        <f>IF((MAX(T18:T21))=T19,IF(COUNTIF(T18:T21,(MAX(T18:T21)))&gt;1,"*",1),"")</f>
        <v/>
      </c>
      <c r="AC19" s="226" t="str">
        <f>IF(AB19="","",RANK(U19,U18:U21,0))</f>
        <v/>
      </c>
      <c r="AD19" s="226" t="str">
        <f>IF(AC19="","",RANK(AC19,AC18:AC21,1))</f>
        <v/>
      </c>
      <c r="AE19" s="226" t="str">
        <f>IF(AD19=1,RANK(R19,R18:R21,0),"")</f>
        <v/>
      </c>
      <c r="AF19" s="226" t="str">
        <f>IF(AE19="","",RANK(AE19,AE18:AE21,1))</f>
        <v/>
      </c>
      <c r="AG19" s="226" t="str">
        <f t="shared" si="33"/>
        <v/>
      </c>
      <c r="AI19" s="226">
        <f t="shared" si="34"/>
        <v>3</v>
      </c>
      <c r="AJ19" s="226">
        <f>IF((MAX(AI18:AI21))=AI19,IF(COUNTIF(AI18:AI21,(MAX(AI18:AI21)))&gt;1,"*",1),"")</f>
        <v>1</v>
      </c>
      <c r="AK19" s="226">
        <f>IF(AJ19="","",RANK(U19,U18:U21,0))</f>
        <v>2</v>
      </c>
      <c r="AL19" s="226">
        <f>IF(AJ19="","",RANK(AK19,AK18:AK21,1))</f>
        <v>1</v>
      </c>
      <c r="AM19" s="226">
        <f>IF(AL19=1,RANK(R19,R18:R21,0),"")</f>
        <v>2</v>
      </c>
      <c r="AN19" s="226">
        <f>IF(AL19=1,RANK(AM19,AM18:AM21,1),"")</f>
        <v>1</v>
      </c>
      <c r="AO19" s="226">
        <f>IF(AN19=1,COUNTIF(AG18:AG21,"=1")+1,"")</f>
        <v>2</v>
      </c>
      <c r="AQ19" s="226" t="str">
        <f t="shared" si="35"/>
        <v/>
      </c>
      <c r="AR19" s="226" t="str">
        <f>IF((MAX(AQ18:AQ21))=AQ19,IF(COUNTIF(AQ18:AQ21,(MAX(AQ18:AQ21)))&gt;1,"*",1),"")</f>
        <v/>
      </c>
      <c r="AS19" s="226" t="str">
        <f>IF(AR19="","",RANK(U19,U18:U21,0))</f>
        <v/>
      </c>
      <c r="AT19" s="226" t="str">
        <f>IF(AR19="","",RANK(AS19,AS18:AS21,1))</f>
        <v/>
      </c>
      <c r="AU19" s="226" t="str">
        <f>IF(AT19=1,RANK(R19,R18:R21,0),"")</f>
        <v/>
      </c>
      <c r="AV19" s="226" t="str">
        <f>IF(AT19=1,RANK(AU19,AU18:AU21,1),"")</f>
        <v/>
      </c>
      <c r="AW19" s="226" t="str">
        <f>IF(AV19=1,COUNTIF(AG18:AG21,"=1")+COUNTIF(AO18:AO21,"=2")+1,"")</f>
        <v/>
      </c>
      <c r="AY19" s="226" t="str">
        <f t="shared" si="36"/>
        <v/>
      </c>
      <c r="AZ19" s="226" t="str">
        <f>IF((MAX(AY18:AY21))=AY19,IF(COUNTIF(AY18:AY21,(MAX(AY18:AY21)))&gt;1,"*",1),"")</f>
        <v/>
      </c>
      <c r="BA19" s="226" t="str">
        <f>IF(AZ19="","",RANK(U19,U18:U21,0))</f>
        <v/>
      </c>
      <c r="BB19" s="226" t="str">
        <f>IF(AZ19="","",RANK(BA19,BA18:BA21,1))</f>
        <v/>
      </c>
      <c r="BC19" s="226" t="str">
        <f>IF(BB19=1,RANK(R19,R18:R21,0),"")</f>
        <v/>
      </c>
      <c r="BD19" s="226" t="str">
        <f>IF(BB19=1,RANK(BC19,BC18:BC21,1),"")</f>
        <v/>
      </c>
      <c r="BE19" s="226" t="str">
        <f t="shared" si="37"/>
        <v/>
      </c>
    </row>
    <row r="20" spans="1:57" s="213" customFormat="1" ht="21.75" customHeight="1" thickBot="1" x14ac:dyDescent="0.2">
      <c r="A20" s="214"/>
      <c r="B20" s="495" t="str">
        <f>第20回参加チーム!I15</f>
        <v>ＦＣ北砂</v>
      </c>
      <c r="C20" s="496">
        <f>IF(K18="","",K18)</f>
        <v>0</v>
      </c>
      <c r="D20" s="497" t="s">
        <v>28</v>
      </c>
      <c r="E20" s="497">
        <f>IF(I18="","",I18)</f>
        <v>8</v>
      </c>
      <c r="F20" s="498">
        <f>IF(K19="","",K19)</f>
        <v>1</v>
      </c>
      <c r="G20" s="497" t="s">
        <v>28</v>
      </c>
      <c r="H20" s="499">
        <f>IF(I19="","",I19)</f>
        <v>7</v>
      </c>
      <c r="I20" s="497"/>
      <c r="J20" s="497"/>
      <c r="K20" s="497"/>
      <c r="L20" s="498"/>
      <c r="M20" s="497"/>
      <c r="N20" s="499"/>
      <c r="O20" s="500">
        <f t="shared" si="26"/>
        <v>0</v>
      </c>
      <c r="P20" s="500">
        <v>0</v>
      </c>
      <c r="Q20" s="500">
        <f t="shared" si="27"/>
        <v>2</v>
      </c>
      <c r="R20" s="500">
        <f t="shared" si="28"/>
        <v>1</v>
      </c>
      <c r="S20" s="500">
        <f t="shared" si="29"/>
        <v>15</v>
      </c>
      <c r="T20" s="501">
        <f t="shared" si="30"/>
        <v>0</v>
      </c>
      <c r="U20" s="502">
        <f t="shared" si="31"/>
        <v>-14</v>
      </c>
      <c r="V20" s="503">
        <f t="shared" si="32"/>
        <v>3</v>
      </c>
      <c r="X20" s="224" t="s">
        <v>30</v>
      </c>
      <c r="Y20" s="286" t="str">
        <f>IF(V20="","",IF(V21="",IF(V18+V19+V20&gt;5,IF(V18=3,B18,IF(V19=3,B19,IF(V20=3,B20,IF(V21=3,B21)))),""),IF(V18+V19+V20+V21&gt;9,IF(V18=3,B18,IF(V19=3,B19,IF(V20=3,B20,IF(V21=3,B21)))),"")))</f>
        <v>ＦＣ北砂</v>
      </c>
      <c r="AB20" s="226" t="str">
        <f>IF((MAX(T18:T21))=T20,IF(COUNTIF(T18:T21,(MAX(T18:T21)))&gt;1,"*",1),"")</f>
        <v/>
      </c>
      <c r="AC20" s="226" t="str">
        <f>IF(AB20="","",RANK(U20,U18:U21,0))</f>
        <v/>
      </c>
      <c r="AD20" s="226" t="str">
        <f>IF(AC20="","",RANK(AC20,AC18:AC21,1))</f>
        <v/>
      </c>
      <c r="AE20" s="226" t="str">
        <f>IF(AD20=1,RANK(R20,R18:R21,0),"")</f>
        <v/>
      </c>
      <c r="AF20" s="226" t="str">
        <f>IF(AE20="","",RANK(AE20,AE18:AE21,1))</f>
        <v/>
      </c>
      <c r="AG20" s="226" t="str">
        <f t="shared" si="33"/>
        <v/>
      </c>
      <c r="AI20" s="226">
        <f t="shared" si="34"/>
        <v>0</v>
      </c>
      <c r="AJ20" s="226" t="str">
        <f>IF((MAX(AI18:AI21))=AI20,IF(COUNTIF(AI18:AI21,(MAX(AI18:AI21)))&gt;1,"*",1),"")</f>
        <v/>
      </c>
      <c r="AK20" s="226" t="str">
        <f>IF(AJ20="","",RANK(U20,U18:U21,0))</f>
        <v/>
      </c>
      <c r="AL20" s="226" t="str">
        <f>IF(AJ20="","",RANK(AK20,AK18:AK21,1))</f>
        <v/>
      </c>
      <c r="AM20" s="226" t="str">
        <f>IF(AL20=1,RANK(R20,R18:R21,0),"")</f>
        <v/>
      </c>
      <c r="AN20" s="226" t="str">
        <f>IF(AL20=1,RANK(AM20,AM18:AM21,1),"")</f>
        <v/>
      </c>
      <c r="AO20" s="226" t="str">
        <f>IF(AN20=1,COUNTIF(AG18:AG21,"=1")+1,"")</f>
        <v/>
      </c>
      <c r="AQ20" s="226">
        <f t="shared" si="35"/>
        <v>0</v>
      </c>
      <c r="AR20" s="226">
        <f>IF((MAX(AQ18:AQ21))=AQ20,IF(COUNTIF(AQ18:AQ21,(MAX(AQ18:AQ21)))&gt;1,"*",1),"")</f>
        <v>1</v>
      </c>
      <c r="AS20" s="226">
        <f>IF(AR20="","",RANK(U20,U18:U21,0))</f>
        <v>4</v>
      </c>
      <c r="AT20" s="226">
        <f>IF(AR20="","",RANK(AS20,AS18:AS21,1))</f>
        <v>1</v>
      </c>
      <c r="AU20" s="226">
        <f>IF(AT20=1,RANK(R20,R18:R21,0),"")</f>
        <v>3</v>
      </c>
      <c r="AV20" s="226">
        <f>IF(AT20=1,RANK(AU20,AU18:AU21,1),"")</f>
        <v>1</v>
      </c>
      <c r="AW20" s="226">
        <f>IF(AV20=1,COUNTIF(AG18:AG21,"=1")+COUNTIF(AO18:AO21,"=2")+1,"")</f>
        <v>3</v>
      </c>
      <c r="AY20" s="226" t="str">
        <f t="shared" si="36"/>
        <v/>
      </c>
      <c r="AZ20" s="226" t="str">
        <f>IF((MAX(AY18:AY21))=AY20,IF(COUNTIF(AY18:AY21,(MAX(AY18:AY21)))&gt;1,"*",1),"")</f>
        <v/>
      </c>
      <c r="BA20" s="226" t="str">
        <f>IF(AZ20="","",RANK(U20,U18:U21,0))</f>
        <v/>
      </c>
      <c r="BB20" s="226" t="str">
        <f>IF(AZ20="","",RANK(BA20,BA18:BA21,1))</f>
        <v/>
      </c>
      <c r="BC20" s="226" t="str">
        <f>IF(BB20=1,RANK(R20,R18:R21,0),"")</f>
        <v/>
      </c>
      <c r="BD20" s="226" t="str">
        <f>IF(BB20=1,RANK(BC20,BC18:BC21,1),"")</f>
        <v/>
      </c>
      <c r="BE20" s="226">
        <f t="shared" si="37"/>
        <v>3</v>
      </c>
    </row>
    <row r="21" spans="1:57" s="213" customFormat="1" ht="21.75" hidden="1" customHeight="1" x14ac:dyDescent="0.15">
      <c r="A21" s="214"/>
      <c r="B21" s="287"/>
      <c r="C21" s="288" t="str">
        <f>IF(N18="","",N18)</f>
        <v/>
      </c>
      <c r="D21" s="289" t="s">
        <v>28</v>
      </c>
      <c r="E21" s="289" t="str">
        <f>IF(L18="","",L18)</f>
        <v/>
      </c>
      <c r="F21" s="290" t="str">
        <f>IF(N19="","",N19)</f>
        <v/>
      </c>
      <c r="G21" s="289" t="s">
        <v>28</v>
      </c>
      <c r="H21" s="291" t="str">
        <f>IF(L19="","",L19)</f>
        <v/>
      </c>
      <c r="I21" s="289" t="str">
        <f>IF(N20="","",N20)</f>
        <v/>
      </c>
      <c r="J21" s="289" t="s">
        <v>28</v>
      </c>
      <c r="K21" s="289" t="str">
        <f>IF(L20="","",L20)</f>
        <v/>
      </c>
      <c r="L21" s="290"/>
      <c r="M21" s="289"/>
      <c r="N21" s="291"/>
      <c r="O21" s="279">
        <f t="shared" si="26"/>
        <v>0</v>
      </c>
      <c r="P21" s="279">
        <f t="shared" ref="P21" si="38">IF(C21="",0,IF(C21=E21,1,0))+IF(F21="",0,IF(F21=H21,1,0))+IF(I21="",0,IF(I21=K21,1,0))+IF(L21="",0,IF(L21=N21,1,0))</f>
        <v>0</v>
      </c>
      <c r="Q21" s="279">
        <f t="shared" si="27"/>
        <v>0</v>
      </c>
      <c r="R21" s="279">
        <f t="shared" si="28"/>
        <v>0</v>
      </c>
      <c r="S21" s="279">
        <f t="shared" si="29"/>
        <v>0</v>
      </c>
      <c r="T21" s="280">
        <f t="shared" si="30"/>
        <v>0</v>
      </c>
      <c r="U21" s="281">
        <f t="shared" si="31"/>
        <v>0</v>
      </c>
      <c r="V21" s="282" t="str">
        <f t="shared" si="32"/>
        <v/>
      </c>
      <c r="X21" s="283" t="s">
        <v>31</v>
      </c>
      <c r="Y21" s="505" t="str">
        <f>IF(V21="","",IF(V21="",IF(V18+V19+V20&gt;5,IF(V18=4,B18,IF(V19=4,B19,IF(V20=4,B20,IF(V21=4,B21)))),""),IF(V18+V19+V20+V21&gt;9,IF(V18=4,B18,IF(V19=4,B19,IF(V20=4,B20,IF(V21=4,B21)))),"")))</f>
        <v/>
      </c>
      <c r="AB21" s="226" t="str">
        <f>IF((MAX(T18:T21))=T21,IF(COUNTIF(T18:T21,(MAX(T18:T21)))&gt;1,"*",1),"")</f>
        <v/>
      </c>
      <c r="AC21" s="226" t="str">
        <f>IF(AB21="","",RANK(U21,U18:U21,0))</f>
        <v/>
      </c>
      <c r="AD21" s="226" t="str">
        <f>IF(AC21="","",RANK(AC21,AC18:AC21,1))</f>
        <v/>
      </c>
      <c r="AE21" s="226" t="str">
        <f>IF(AD21=1,RANK(R21,R18:R21,0),"")</f>
        <v/>
      </c>
      <c r="AF21" s="226" t="str">
        <f>IF(AE21="","",RANK(AE21,AE18:AE21,1))</f>
        <v/>
      </c>
      <c r="AG21" s="226" t="str">
        <f t="shared" si="33"/>
        <v/>
      </c>
      <c r="AI21" s="226">
        <f t="shared" si="34"/>
        <v>0</v>
      </c>
      <c r="AJ21" s="226" t="str">
        <f>IF((MAX(AI18:AI21))=AI21,IF(COUNTIF(AI18:AI21,(MAX(AI18:AI21)))&gt;1,"*",1),"")</f>
        <v/>
      </c>
      <c r="AK21" s="226" t="str">
        <f>IF(AJ21="","",RANK(U21,U18:U21,0))</f>
        <v/>
      </c>
      <c r="AL21" s="226" t="str">
        <f>IF(AJ21="","",RANK(AK21,AK18:AK21,1))</f>
        <v/>
      </c>
      <c r="AM21" s="226" t="str">
        <f>IF(AL21=1,RANK(R21,R18:R21,0),"")</f>
        <v/>
      </c>
      <c r="AN21" s="226" t="str">
        <f>IF(AL21=1,RANK(AM21,AM18:AM21,1),"")</f>
        <v/>
      </c>
      <c r="AO21" s="226" t="str">
        <f>IF(AN21=1,COUNTIF(AG18:AG21,"=1")+1,"")</f>
        <v/>
      </c>
      <c r="AQ21" s="226" t="str">
        <f>IF(B21="","",IF(AG21="",IF(AO21="",T21,""),""))</f>
        <v/>
      </c>
      <c r="AR21" s="226" t="str">
        <f>IF((MAX(AQ18:AQ21))=AQ21,IF(COUNTIF(AQ18:AQ21,(MAX(AQ18:AQ21)))&gt;1,"*",1),"")</f>
        <v/>
      </c>
      <c r="AS21" s="226" t="str">
        <f>IF(AR21="","",RANK(U21,U18:U21,0))</f>
        <v/>
      </c>
      <c r="AT21" s="226" t="str">
        <f>IF(AR21="","",RANK(AS21,AS18:AS21,1))</f>
        <v/>
      </c>
      <c r="AU21" s="226" t="str">
        <f>IF(AT21=1,RANK(R21,R18:R21,0),"")</f>
        <v/>
      </c>
      <c r="AV21" s="226" t="str">
        <f>IF(AT21=1,RANK(AU21,AU18:AU21,1),"")</f>
        <v/>
      </c>
      <c r="AW21" s="226" t="str">
        <f>IF(AV21=1,COUNTIF(AG18:AG21,"=1")+COUNTIF(AO18:AO21,"=2")+1,"")</f>
        <v/>
      </c>
      <c r="AY21" s="226" t="str">
        <f t="shared" si="36"/>
        <v/>
      </c>
      <c r="AZ21" s="226" t="str">
        <f>IF((MAX(AY18:AY21))=AY21,IF(COUNTIF(AY18:AY21,(MAX(AY18:AY21)))&gt;1,"*",1),"")</f>
        <v/>
      </c>
      <c r="BA21" s="226" t="str">
        <f>IF(AZ21="","",RANK(U21,U18:U21,0))</f>
        <v/>
      </c>
      <c r="BB21" s="226" t="str">
        <f>IF(AZ21="","",RANK(BA21,BA18:BA21,1))</f>
        <v/>
      </c>
      <c r="BC21" s="226" t="str">
        <f>IF(BB21=1,RANK(R21,R18:R21,0),"")</f>
        <v/>
      </c>
      <c r="BD21" s="226" t="str">
        <f>IF(BB21=1,RANK(BC21,BC18:BC21,1),"")</f>
        <v/>
      </c>
      <c r="BE21" s="226" t="str">
        <f t="shared" si="37"/>
        <v/>
      </c>
    </row>
    <row r="22" spans="1:57" ht="18" thickTop="1" x14ac:dyDescent="0.15">
      <c r="Y22" s="253"/>
    </row>
    <row r="23" spans="1:57" s="211" customFormat="1" ht="23.25" customHeight="1" thickBot="1" x14ac:dyDescent="0.2">
      <c r="B23" s="218" t="s">
        <v>55</v>
      </c>
      <c r="D23" s="211" t="s">
        <v>157</v>
      </c>
      <c r="O23" s="220"/>
      <c r="P23" s="220"/>
      <c r="Q23" s="220"/>
      <c r="R23" s="220"/>
      <c r="S23" s="220"/>
      <c r="T23" s="220"/>
      <c r="U23" s="220"/>
      <c r="V23" s="221"/>
      <c r="Y23" s="253"/>
      <c r="AB23" s="227"/>
      <c r="AC23" s="227"/>
      <c r="AD23" s="228"/>
      <c r="AE23" s="227"/>
      <c r="AF23" s="227"/>
      <c r="AG23" s="227"/>
      <c r="AI23" s="227"/>
      <c r="AJ23" s="228"/>
      <c r="AK23" s="227"/>
      <c r="AL23" s="227"/>
      <c r="AM23" s="227"/>
      <c r="AN23" s="227"/>
      <c r="AO23" s="227"/>
      <c r="AP23" s="232"/>
      <c r="AQ23" s="227"/>
      <c r="AR23" s="227"/>
      <c r="AS23" s="227"/>
      <c r="AT23" s="227"/>
      <c r="AU23" s="227"/>
      <c r="AV23" s="227"/>
      <c r="AW23" s="227"/>
      <c r="AY23" s="227"/>
      <c r="AZ23" s="227"/>
      <c r="BA23" s="227"/>
      <c r="BB23" s="227"/>
      <c r="BC23" s="227"/>
      <c r="BD23" s="227"/>
      <c r="BE23" s="227"/>
    </row>
    <row r="24" spans="1:57" s="212" customFormat="1" ht="63" customHeight="1" thickTop="1" thickBot="1" x14ac:dyDescent="0.25">
      <c r="A24" s="219"/>
      <c r="B24" s="478"/>
      <c r="C24" s="574" t="str">
        <f>B25</f>
        <v>江東ＦＣ</v>
      </c>
      <c r="D24" s="575"/>
      <c r="E24" s="575"/>
      <c r="F24" s="575" t="str">
        <f>B26</f>
        <v>砂町ＳＣ</v>
      </c>
      <c r="G24" s="575"/>
      <c r="H24" s="575"/>
      <c r="I24" s="575" t="str">
        <f>B27</f>
        <v>スターキッカーズK</v>
      </c>
      <c r="J24" s="575"/>
      <c r="K24" s="575"/>
      <c r="L24" s="575"/>
      <c r="M24" s="575"/>
      <c r="N24" s="575"/>
      <c r="O24" s="479" t="s">
        <v>20</v>
      </c>
      <c r="P24" s="479" t="s">
        <v>21</v>
      </c>
      <c r="Q24" s="479" t="s">
        <v>22</v>
      </c>
      <c r="R24" s="479" t="s">
        <v>23</v>
      </c>
      <c r="S24" s="479" t="s">
        <v>24</v>
      </c>
      <c r="T24" s="479" t="s">
        <v>12</v>
      </c>
      <c r="U24" s="479" t="s">
        <v>25</v>
      </c>
      <c r="V24" s="480" t="s">
        <v>26</v>
      </c>
      <c r="X24" s="222"/>
      <c r="Y24" s="254"/>
      <c r="AB24" s="230" t="s">
        <v>27</v>
      </c>
      <c r="AC24" s="230"/>
      <c r="AD24" s="230"/>
      <c r="AE24" s="230"/>
      <c r="AF24" s="230"/>
      <c r="AG24" s="230"/>
      <c r="AI24" s="230"/>
      <c r="AJ24" s="230"/>
      <c r="AK24" s="230"/>
      <c r="AL24" s="230"/>
      <c r="AM24" s="230"/>
      <c r="AN24" s="230"/>
      <c r="AO24" s="230"/>
      <c r="AQ24" s="230"/>
      <c r="AR24" s="230"/>
      <c r="AS24" s="230"/>
      <c r="AT24" s="230"/>
      <c r="AU24" s="230"/>
      <c r="AV24" s="230"/>
      <c r="AW24" s="230"/>
      <c r="AY24" s="230"/>
      <c r="AZ24" s="230"/>
      <c r="BA24" s="230"/>
      <c r="BB24" s="230"/>
      <c r="BC24" s="230"/>
      <c r="BD24" s="230"/>
      <c r="BE24" s="230"/>
    </row>
    <row r="25" spans="1:57" s="213" customFormat="1" ht="21.75" customHeight="1" x14ac:dyDescent="0.15">
      <c r="A25" s="214"/>
      <c r="B25" s="481" t="str">
        <f>第20回参加チーム!E17</f>
        <v>江東ＦＣ</v>
      </c>
      <c r="C25" s="482"/>
      <c r="D25" s="483"/>
      <c r="E25" s="483"/>
      <c r="F25" s="484">
        <f>予選試合時間!P21</f>
        <v>1</v>
      </c>
      <c r="G25" s="483" t="s">
        <v>28</v>
      </c>
      <c r="H25" s="485">
        <f>予選試合時間!R21</f>
        <v>5</v>
      </c>
      <c r="I25" s="483">
        <f>予選試合時間!R29</f>
        <v>0</v>
      </c>
      <c r="J25" s="483" t="s">
        <v>28</v>
      </c>
      <c r="K25" s="483">
        <f>予選試合時間!P29</f>
        <v>9</v>
      </c>
      <c r="L25" s="484"/>
      <c r="M25" s="483"/>
      <c r="N25" s="485"/>
      <c r="O25" s="486">
        <f t="shared" ref="O25:O28" si="39">IF(C25="",0,IF(C25&gt;E25,1,0))+IF(F25="",0,IF(F25&gt;H25,1,0))+IF(I25="",0,IF(I25&gt;K25,1,0))+IF(L25="",0,IF(L25&gt;N25,1,0))</f>
        <v>0</v>
      </c>
      <c r="P25" s="486">
        <v>0</v>
      </c>
      <c r="Q25" s="486">
        <f t="shared" ref="Q25:Q28" si="40">IF(C25="",0,IF(C25&lt;E25,1,0))+IF(F25="",0,IF(F25&lt;H25,1,0))+IF(I25="",0,IF(I25&lt;K25,1,0))+IF(L25="",0,IF(L25&lt;N25,1,0))</f>
        <v>2</v>
      </c>
      <c r="R25" s="486">
        <f t="shared" ref="R25:R28" si="41">IF(C25="",0,C25)+IF(F25="",0,F25)+IF(I25="",0,I25)+IF(L25="",0,L25)</f>
        <v>1</v>
      </c>
      <c r="S25" s="486">
        <f t="shared" ref="S25:S28" si="42">IF(E25="",0,E25)+IF(H25="",0,H25)+IF(K25="",0,K25)+IF(N25="",0,N25)</f>
        <v>14</v>
      </c>
      <c r="T25" s="487">
        <f t="shared" ref="T25:T28" si="43">(O25*3)+(P25*1)</f>
        <v>0</v>
      </c>
      <c r="U25" s="488">
        <f t="shared" ref="U25:U28" si="44">R25-S25</f>
        <v>-13</v>
      </c>
      <c r="V25" s="489">
        <f t="shared" ref="V25:V28" si="45">IF(SUM(O25:Q25)=0,"",IF(AG25="",IF(AO25="",IF(AW25="",IF(BE25="",5,BE25),AW25),AO25),AG25))</f>
        <v>3</v>
      </c>
      <c r="X25" s="223" t="s">
        <v>27</v>
      </c>
      <c r="Y25" s="255" t="str">
        <f>IF(V25="","",IF(V28="",IF(V25+V26+V27&gt;5,IF(V25=1,B25,IF(V26=1,B26,IF(V27=1,B27,IF(V28=1,B28)))),""),IF(V25+V26+V27+V28&gt;9,IF(V25=1,B25,IF(V26=1,B26,IF(V27=1,B27,IF(V28=1,B28)))),"")))</f>
        <v>スターキッカーズK</v>
      </c>
      <c r="AB25" s="226" t="str">
        <f>IF((MAX(T25:T28))=T25,IF(COUNTIF(T25:T28,(MAX(T25:T28)))&gt;1,"*",1),"")</f>
        <v/>
      </c>
      <c r="AC25" s="226" t="str">
        <f>IF(AB25="","",RANK(U25,U25:U28,0))</f>
        <v/>
      </c>
      <c r="AD25" s="226" t="str">
        <f>IF(AC25="","",RANK(AC25,AC25:AC28,1))</f>
        <v/>
      </c>
      <c r="AE25" s="226" t="str">
        <f>IF(AD25=1,RANK(R25,R25:R28,0),"")</f>
        <v/>
      </c>
      <c r="AF25" s="226" t="str">
        <f>IF(AE25="","",RANK(AE25,AE25:AE28,1))</f>
        <v/>
      </c>
      <c r="AG25" s="226" t="str">
        <f t="shared" ref="AG25:AG28" si="46">IF(AF25=1,1,"")</f>
        <v/>
      </c>
      <c r="AI25" s="226">
        <f t="shared" ref="AI25:AI28" si="47">IF(AG25=1,"",T25)</f>
        <v>0</v>
      </c>
      <c r="AJ25" s="226" t="str">
        <f>IF((MAX(AI25:AI28))=AI25,IF(COUNTIF(AI25:AI28,(MAX(AI25:AI28)))&gt;1,"*",1),"")</f>
        <v/>
      </c>
      <c r="AK25" s="226" t="str">
        <f>IF(AJ25="","",RANK(U25,U25:U28,0))</f>
        <v/>
      </c>
      <c r="AL25" s="226" t="str">
        <f>IF(AJ25="","",RANK(AK25,AK25:AK28,1))</f>
        <v/>
      </c>
      <c r="AM25" s="226" t="str">
        <f>IF(AL25=1,RANK(R25,R25:R28,0),"")</f>
        <v/>
      </c>
      <c r="AN25" s="226" t="str">
        <f>IF(AL25=1,RANK(AM25,AM25:AM28,1),"")</f>
        <v/>
      </c>
      <c r="AO25" s="226" t="str">
        <f>IF(AN25=1,COUNTIF(AG25:AG28,"=1")+1,"")</f>
        <v/>
      </c>
      <c r="AQ25" s="226">
        <f t="shared" ref="AQ25:AQ27" si="48">IF(AG25="",IF(AO25="",T25,""),"")</f>
        <v>0</v>
      </c>
      <c r="AR25" s="226">
        <f>IF((MAX(AQ25:AQ28))=AQ25,IF(COUNTIF(AQ25:AQ28,(MAX(AQ25:AQ28)))&gt;1,"*",1),"")</f>
        <v>1</v>
      </c>
      <c r="AS25" s="226">
        <f>IF(AR25="","",RANK(U25,U25:U28,0))</f>
        <v>4</v>
      </c>
      <c r="AT25" s="226">
        <f>IF(AR25="","",RANK(AS25,AS25:AS28,1))</f>
        <v>1</v>
      </c>
      <c r="AU25" s="226">
        <f>IF(AT25=1,RANK(R25,R25:R28,0),"")</f>
        <v>3</v>
      </c>
      <c r="AV25" s="226">
        <f>IF(AT25=1,RANK(AU25,AU25:AU28,1),"")</f>
        <v>1</v>
      </c>
      <c r="AW25" s="226">
        <f>IF(AV25=1,COUNTIF(AG25:AG28,"=1")+COUNTIF(AO25:AO28,"=2")+1,"")</f>
        <v>3</v>
      </c>
      <c r="AY25" s="226" t="str">
        <f t="shared" ref="AY25:AY28" si="49">IF(AG25="",IF(AO25="",IF(AW25="",IF(SUM(O25:Q25)=0,"",T25),""),""),"")</f>
        <v/>
      </c>
      <c r="AZ25" s="226" t="str">
        <f>IF((MAX(AY25:AY28))=AY25,IF(COUNTIF(AY25:AY28,(MAX(AY25:AY28)))&gt;1,"*",1),"")</f>
        <v/>
      </c>
      <c r="BA25" s="226" t="str">
        <f>IF(AZ25="","",RANK(U25,U25:U28,0))</f>
        <v/>
      </c>
      <c r="BB25" s="226" t="str">
        <f>IF(AZ25="","",RANK(BA25,BA25:BA28,1))</f>
        <v/>
      </c>
      <c r="BC25" s="226" t="str">
        <f>IF(BB25=1,RANK(R25,R25:R28,0),"")</f>
        <v/>
      </c>
      <c r="BD25" s="226" t="str">
        <f>IF(BB25=1,RANK(BC25,BC25:BC28,1),"")</f>
        <v/>
      </c>
      <c r="BE25" s="226">
        <f t="shared" ref="BE25:BE28" si="50">IF(AW25="",IF(BD25=1,4,""),AW25)</f>
        <v>3</v>
      </c>
    </row>
    <row r="26" spans="1:57" s="213" customFormat="1" ht="21.75" customHeight="1" x14ac:dyDescent="0.15">
      <c r="A26" s="214"/>
      <c r="B26" s="490" t="str">
        <f>第20回参加チーム!G17</f>
        <v>砂町ＳＣ</v>
      </c>
      <c r="C26" s="491">
        <f>IF(H25="","",H25)</f>
        <v>5</v>
      </c>
      <c r="D26" s="492" t="s">
        <v>28</v>
      </c>
      <c r="E26" s="492">
        <f>IF(F25="","",F25)</f>
        <v>1</v>
      </c>
      <c r="F26" s="493"/>
      <c r="G26" s="492"/>
      <c r="H26" s="494"/>
      <c r="I26" s="492">
        <f>予選試合時間!P25</f>
        <v>1</v>
      </c>
      <c r="J26" s="492" t="s">
        <v>28</v>
      </c>
      <c r="K26" s="492">
        <f>予選試合時間!R25</f>
        <v>4</v>
      </c>
      <c r="L26" s="493"/>
      <c r="M26" s="492"/>
      <c r="N26" s="494"/>
      <c r="O26" s="486">
        <f t="shared" si="39"/>
        <v>1</v>
      </c>
      <c r="P26" s="486">
        <v>0</v>
      </c>
      <c r="Q26" s="486">
        <f t="shared" si="40"/>
        <v>1</v>
      </c>
      <c r="R26" s="486">
        <f t="shared" si="41"/>
        <v>6</v>
      </c>
      <c r="S26" s="486">
        <f t="shared" si="42"/>
        <v>5</v>
      </c>
      <c r="T26" s="487">
        <f t="shared" si="43"/>
        <v>3</v>
      </c>
      <c r="U26" s="488">
        <f t="shared" si="44"/>
        <v>1</v>
      </c>
      <c r="V26" s="489">
        <f t="shared" si="45"/>
        <v>2</v>
      </c>
      <c r="X26" s="223" t="s">
        <v>29</v>
      </c>
      <c r="Y26" s="255" t="str">
        <f>IF(V26="","",IF(V28="",IF(V25+V26+V27&gt;5,IF(V25=2,B25,IF(V26=2,B26,IF(V27=2,B27,IF(V28=2,B28)))),""),IF(V25+V26+V27+V28&gt;9,IF(V25=2,B25,IF(V26=2,B26,IF(V27=2,B27,IF(V28=2,B28)))),"")))</f>
        <v>砂町ＳＣ</v>
      </c>
      <c r="AB26" s="226" t="str">
        <f>IF((MAX(T25:T28))=T26,IF(COUNTIF(T25:T28,(MAX(T25:T28)))&gt;1,"*",1),"")</f>
        <v/>
      </c>
      <c r="AC26" s="226" t="str">
        <f>IF(AB26="","",RANK(U26,U25:U28,0))</f>
        <v/>
      </c>
      <c r="AD26" s="226" t="str">
        <f>IF(AC26="","",RANK(AC26,AC25:AC28,1))</f>
        <v/>
      </c>
      <c r="AE26" s="226" t="str">
        <f>IF(AD26=1,RANK(R26,R25:R28,0),"")</f>
        <v/>
      </c>
      <c r="AF26" s="226" t="str">
        <f>IF(AE26="","",RANK(AE26,AE25:AE28,1))</f>
        <v/>
      </c>
      <c r="AG26" s="226" t="str">
        <f t="shared" si="46"/>
        <v/>
      </c>
      <c r="AI26" s="226">
        <f t="shared" si="47"/>
        <v>3</v>
      </c>
      <c r="AJ26" s="226">
        <f>IF((MAX(AI25:AI28))=AI26,IF(COUNTIF(AI25:AI28,(MAX(AI25:AI28)))&gt;1,"*",1),"")</f>
        <v>1</v>
      </c>
      <c r="AK26" s="226">
        <f>IF(AJ26="","",RANK(U26,U25:U28,0))</f>
        <v>2</v>
      </c>
      <c r="AL26" s="226">
        <f>IF(AJ26="","",RANK(AK26,AK25:AK28,1))</f>
        <v>1</v>
      </c>
      <c r="AM26" s="226">
        <f>IF(AL26=1,RANK(R26,R25:R28,0),"")</f>
        <v>2</v>
      </c>
      <c r="AN26" s="226">
        <f>IF(AL26=1,RANK(AM26,AM25:AM28,1),"")</f>
        <v>1</v>
      </c>
      <c r="AO26" s="226">
        <f>IF(AN26=1,COUNTIF(AG25:AG28,"=1")+1,"")</f>
        <v>2</v>
      </c>
      <c r="AQ26" s="226" t="str">
        <f t="shared" si="48"/>
        <v/>
      </c>
      <c r="AR26" s="226" t="str">
        <f>IF((MAX(AQ25:AQ28))=AQ26,IF(COUNTIF(AQ25:AQ28,(MAX(AQ25:AQ28)))&gt;1,"*",1),"")</f>
        <v/>
      </c>
      <c r="AS26" s="226" t="str">
        <f>IF(AR26="","",RANK(U26,U25:U28,0))</f>
        <v/>
      </c>
      <c r="AT26" s="226" t="str">
        <f>IF(AR26="","",RANK(AS26,AS25:AS28,1))</f>
        <v/>
      </c>
      <c r="AU26" s="226" t="str">
        <f>IF(AT26=1,RANK(R26,R25:R28,0),"")</f>
        <v/>
      </c>
      <c r="AV26" s="226" t="str">
        <f>IF(AT26=1,RANK(AU26,AU25:AU28,1),"")</f>
        <v/>
      </c>
      <c r="AW26" s="226" t="str">
        <f>IF(AV26=1,COUNTIF(AG25:AG28,"=1")+COUNTIF(AO25:AO28,"=2")+1,"")</f>
        <v/>
      </c>
      <c r="AY26" s="226" t="str">
        <f t="shared" si="49"/>
        <v/>
      </c>
      <c r="AZ26" s="226" t="str">
        <f>IF((MAX(AY25:AY28))=AY26,IF(COUNTIF(AY25:AY28,(MAX(AY25:AY28)))&gt;1,"*",1),"")</f>
        <v/>
      </c>
      <c r="BA26" s="226" t="str">
        <f>IF(AZ26="","",RANK(U26,U25:U28,0))</f>
        <v/>
      </c>
      <c r="BB26" s="226" t="str">
        <f>IF(AZ26="","",RANK(BA26,BA25:BA28,1))</f>
        <v/>
      </c>
      <c r="BC26" s="226" t="str">
        <f>IF(BB26=1,RANK(R26,R25:R28,0),"")</f>
        <v/>
      </c>
      <c r="BD26" s="226" t="str">
        <f>IF(BB26=1,RANK(BC26,BC25:BC28,1),"")</f>
        <v/>
      </c>
      <c r="BE26" s="226" t="str">
        <f t="shared" si="50"/>
        <v/>
      </c>
    </row>
    <row r="27" spans="1:57" s="213" customFormat="1" ht="21.75" customHeight="1" thickBot="1" x14ac:dyDescent="0.2">
      <c r="A27" s="214"/>
      <c r="B27" s="495" t="str">
        <f>第20回参加チーム!I17</f>
        <v>スターキッカーズK</v>
      </c>
      <c r="C27" s="496">
        <f>IF(K25="","",K25)</f>
        <v>9</v>
      </c>
      <c r="D27" s="497" t="s">
        <v>28</v>
      </c>
      <c r="E27" s="497">
        <f>IF(I25="","",I25)</f>
        <v>0</v>
      </c>
      <c r="F27" s="498">
        <f>IF(K26="","",K26)</f>
        <v>4</v>
      </c>
      <c r="G27" s="497" t="s">
        <v>28</v>
      </c>
      <c r="H27" s="499">
        <f>IF(I26="","",I26)</f>
        <v>1</v>
      </c>
      <c r="I27" s="497"/>
      <c r="J27" s="497"/>
      <c r="K27" s="497"/>
      <c r="L27" s="498"/>
      <c r="M27" s="497"/>
      <c r="N27" s="499"/>
      <c r="O27" s="500">
        <f t="shared" si="39"/>
        <v>2</v>
      </c>
      <c r="P27" s="500">
        <v>0</v>
      </c>
      <c r="Q27" s="500">
        <f t="shared" si="40"/>
        <v>0</v>
      </c>
      <c r="R27" s="500">
        <f t="shared" si="41"/>
        <v>13</v>
      </c>
      <c r="S27" s="500">
        <f t="shared" si="42"/>
        <v>1</v>
      </c>
      <c r="T27" s="501">
        <f t="shared" si="43"/>
        <v>6</v>
      </c>
      <c r="U27" s="502">
        <f t="shared" si="44"/>
        <v>12</v>
      </c>
      <c r="V27" s="503">
        <f t="shared" si="45"/>
        <v>1</v>
      </c>
      <c r="X27" s="224" t="s">
        <v>30</v>
      </c>
      <c r="Y27" s="286" t="str">
        <f>IF(V27="","",IF(V28="",IF(V25+V26+V27&gt;5,IF(V25=3,B25,IF(V26=3,B26,IF(V27=3,B27,IF(V28=3,B28)))),""),IF(V25+V26+V27+V28&gt;9,IF(V25=3,B25,IF(V26=3,B26,IF(V27=3,B27,IF(V28=3,B28)))),"")))</f>
        <v>江東ＦＣ</v>
      </c>
      <c r="AB27" s="226">
        <f>IF((MAX(T25:T28))=T27,IF(COUNTIF(T25:T28,(MAX(T25:T28)))&gt;1,"*",1),"")</f>
        <v>1</v>
      </c>
      <c r="AC27" s="226">
        <f>IF(AB27="","",RANK(U27,U25:U28,0))</f>
        <v>1</v>
      </c>
      <c r="AD27" s="226">
        <f>IF(AC27="","",RANK(AC27,AC25:AC28,1))</f>
        <v>1</v>
      </c>
      <c r="AE27" s="226">
        <f>IF(AD27=1,RANK(R27,R25:R28,0),"")</f>
        <v>1</v>
      </c>
      <c r="AF27" s="226">
        <f>IF(AE27="","",RANK(AE27,AE25:AE28,1))</f>
        <v>1</v>
      </c>
      <c r="AG27" s="226">
        <f t="shared" si="46"/>
        <v>1</v>
      </c>
      <c r="AI27" s="226" t="str">
        <f t="shared" si="47"/>
        <v/>
      </c>
      <c r="AJ27" s="226" t="str">
        <f>IF((MAX(AI25:AI28))=AI27,IF(COUNTIF(AI25:AI28,(MAX(AI25:AI28)))&gt;1,"*",1),"")</f>
        <v/>
      </c>
      <c r="AK27" s="226" t="str">
        <f>IF(AJ27="","",RANK(U27,U25:U28,0))</f>
        <v/>
      </c>
      <c r="AL27" s="226" t="str">
        <f>IF(AJ27="","",RANK(AK27,AK25:AK28,1))</f>
        <v/>
      </c>
      <c r="AM27" s="226" t="str">
        <f>IF(AL27=1,RANK(R27,R25:R28,0),"")</f>
        <v/>
      </c>
      <c r="AN27" s="226" t="str">
        <f>IF(AL27=1,RANK(AM27,AM25:AM28,1),"")</f>
        <v/>
      </c>
      <c r="AO27" s="226" t="str">
        <f>IF(AN27=1,COUNTIF(AG25:AG28,"=1")+1,"")</f>
        <v/>
      </c>
      <c r="AQ27" s="226" t="str">
        <f t="shared" si="48"/>
        <v/>
      </c>
      <c r="AR27" s="226" t="str">
        <f>IF((MAX(AQ25:AQ28))=AQ27,IF(COUNTIF(AQ25:AQ28,(MAX(AQ25:AQ28)))&gt;1,"*",1),"")</f>
        <v/>
      </c>
      <c r="AS27" s="226" t="str">
        <f>IF(AR27="","",RANK(U27,U25:U28,0))</f>
        <v/>
      </c>
      <c r="AT27" s="226" t="str">
        <f>IF(AR27="","",RANK(AS27,AS25:AS28,1))</f>
        <v/>
      </c>
      <c r="AU27" s="226" t="str">
        <f>IF(AT27=1,RANK(R27,R25:R28,0),"")</f>
        <v/>
      </c>
      <c r="AV27" s="226" t="str">
        <f>IF(AT27=1,RANK(AU27,AU25:AU28,1),"")</f>
        <v/>
      </c>
      <c r="AW27" s="226" t="str">
        <f>IF(AV27=1,COUNTIF(AG25:AG28,"=1")+COUNTIF(AO25:AO28,"=2")+1,"")</f>
        <v/>
      </c>
      <c r="AY27" s="226" t="str">
        <f t="shared" si="49"/>
        <v/>
      </c>
      <c r="AZ27" s="226" t="str">
        <f>IF((MAX(AY25:AY28))=AY27,IF(COUNTIF(AY25:AY28,(MAX(AY25:AY28)))&gt;1,"*",1),"")</f>
        <v/>
      </c>
      <c r="BA27" s="226" t="str">
        <f>IF(AZ27="","",RANK(U27,U25:U28,0))</f>
        <v/>
      </c>
      <c r="BB27" s="226" t="str">
        <f>IF(AZ27="","",RANK(BA27,BA25:BA28,1))</f>
        <v/>
      </c>
      <c r="BC27" s="226" t="str">
        <f>IF(BB27=1,RANK(R27,R25:R28,0),"")</f>
        <v/>
      </c>
      <c r="BD27" s="226" t="str">
        <f>IF(BB27=1,RANK(BC27,BC25:BC28,1),"")</f>
        <v/>
      </c>
      <c r="BE27" s="226" t="str">
        <f t="shared" si="50"/>
        <v/>
      </c>
    </row>
    <row r="28" spans="1:57" s="213" customFormat="1" ht="21.75" hidden="1" customHeight="1" x14ac:dyDescent="0.15">
      <c r="A28" s="214"/>
      <c r="B28" s="287"/>
      <c r="C28" s="288" t="str">
        <f>IF(N25="","",N25)</f>
        <v/>
      </c>
      <c r="D28" s="289" t="s">
        <v>28</v>
      </c>
      <c r="E28" s="289" t="str">
        <f>IF(L25="","",L25)</f>
        <v/>
      </c>
      <c r="F28" s="290" t="str">
        <f>IF(N26="","",N26)</f>
        <v/>
      </c>
      <c r="G28" s="289" t="s">
        <v>28</v>
      </c>
      <c r="H28" s="291" t="str">
        <f>IF(L26="","",L26)</f>
        <v/>
      </c>
      <c r="I28" s="289" t="str">
        <f>IF(N27="","",N27)</f>
        <v/>
      </c>
      <c r="J28" s="289" t="s">
        <v>28</v>
      </c>
      <c r="K28" s="289" t="str">
        <f>IF(L27="","",L27)</f>
        <v/>
      </c>
      <c r="L28" s="290"/>
      <c r="M28" s="289"/>
      <c r="N28" s="291"/>
      <c r="O28" s="279">
        <f t="shared" si="39"/>
        <v>0</v>
      </c>
      <c r="P28" s="279">
        <f t="shared" ref="P28" si="51">IF(C28="",0,IF(C28=E28,1,0))+IF(F28="",0,IF(F28=H28,1,0))+IF(I28="",0,IF(I28=K28,1,0))+IF(L28="",0,IF(L28=N28,1,0))</f>
        <v>0</v>
      </c>
      <c r="Q28" s="279">
        <f t="shared" si="40"/>
        <v>0</v>
      </c>
      <c r="R28" s="279">
        <f t="shared" si="41"/>
        <v>0</v>
      </c>
      <c r="S28" s="279">
        <f t="shared" si="42"/>
        <v>0</v>
      </c>
      <c r="T28" s="280">
        <f t="shared" si="43"/>
        <v>0</v>
      </c>
      <c r="U28" s="281">
        <f t="shared" si="44"/>
        <v>0</v>
      </c>
      <c r="V28" s="282" t="str">
        <f t="shared" si="45"/>
        <v/>
      </c>
      <c r="X28" s="283" t="s">
        <v>31</v>
      </c>
      <c r="Y28" s="284" t="str">
        <f>IF(V28="","",IF(V28="",IF(V25+V26+V27&gt;5,IF(V25=4,B25,IF(V26=4,B26,IF(V27=4,B27,IF(V28=4,B28)))),""),IF(V25+V26+V27+V28&gt;9,IF(V25=4,B25,IF(V26=4,B26,IF(V27=4,B27,IF(V28=4,B28)))),"")))</f>
        <v/>
      </c>
      <c r="AB28" s="226" t="str">
        <f>IF((MAX(T25:T28))=T28,IF(COUNTIF(T25:T28,(MAX(T25:T28)))&gt;1,"*",1),"")</f>
        <v/>
      </c>
      <c r="AC28" s="226" t="str">
        <f>IF(AB28="","",RANK(U28,U25:U28,0))</f>
        <v/>
      </c>
      <c r="AD28" s="226" t="str">
        <f>IF(AC28="","",RANK(AC28,AC25:AC28,1))</f>
        <v/>
      </c>
      <c r="AE28" s="226" t="str">
        <f>IF(AD28=1,RANK(R28,R25:R28,0),"")</f>
        <v/>
      </c>
      <c r="AF28" s="226" t="str">
        <f>IF(AE28="","",RANK(AE28,AE25:AE28,1))</f>
        <v/>
      </c>
      <c r="AG28" s="226" t="str">
        <f t="shared" si="46"/>
        <v/>
      </c>
      <c r="AI28" s="226">
        <f t="shared" si="47"/>
        <v>0</v>
      </c>
      <c r="AJ28" s="226" t="str">
        <f>IF((MAX(AI25:AI28))=AI28,IF(COUNTIF(AI25:AI28,(MAX(AI25:AI28)))&gt;1,"*",1),"")</f>
        <v/>
      </c>
      <c r="AK28" s="226" t="str">
        <f>IF(AJ28="","",RANK(U28,U25:U28,0))</f>
        <v/>
      </c>
      <c r="AL28" s="226" t="str">
        <f>IF(AJ28="","",RANK(AK28,AK25:AK28,1))</f>
        <v/>
      </c>
      <c r="AM28" s="226" t="str">
        <f>IF(AL28=1,RANK(R28,R25:R28,0),"")</f>
        <v/>
      </c>
      <c r="AN28" s="226" t="str">
        <f>IF(AL28=1,RANK(AM28,AM25:AM28,1),"")</f>
        <v/>
      </c>
      <c r="AO28" s="226" t="str">
        <f>IF(AN28=1,COUNTIF(AG25:AG28,"=1")+1,"")</f>
        <v/>
      </c>
      <c r="AQ28" s="226" t="str">
        <f>IF(B28="","",IF(AG28="",IF(AO28="",T28,""),""))</f>
        <v/>
      </c>
      <c r="AR28" s="226" t="str">
        <f>IF((MAX(AQ25:AQ28))=AQ28,IF(COUNTIF(AQ25:AQ28,(MAX(AQ25:AQ28)))&gt;1,"*",1),"")</f>
        <v/>
      </c>
      <c r="AS28" s="226" t="str">
        <f>IF(AR28="","",RANK(U28,U25:U28,0))</f>
        <v/>
      </c>
      <c r="AT28" s="226" t="str">
        <f>IF(AR28="","",RANK(AS28,AS25:AS28,1))</f>
        <v/>
      </c>
      <c r="AU28" s="226" t="str">
        <f>IF(AT28=1,RANK(R28,R25:R28,0),"")</f>
        <v/>
      </c>
      <c r="AV28" s="226" t="str">
        <f>IF(AT28=1,RANK(AU28,AU25:AU28,1),"")</f>
        <v/>
      </c>
      <c r="AW28" s="226" t="str">
        <f>IF(AV28=1,COUNTIF(AG25:AG28,"=1")+COUNTIF(AO25:AO28,"=2")+1,"")</f>
        <v/>
      </c>
      <c r="AY28" s="226" t="str">
        <f t="shared" si="49"/>
        <v/>
      </c>
      <c r="AZ28" s="226" t="str">
        <f>IF((MAX(AY25:AY28))=AY28,IF(COUNTIF(AY25:AY28,(MAX(AY25:AY28)))&gt;1,"*",1),"")</f>
        <v/>
      </c>
      <c r="BA28" s="226" t="str">
        <f>IF(AZ28="","",RANK(U28,U25:U28,0))</f>
        <v/>
      </c>
      <c r="BB28" s="226" t="str">
        <f>IF(AZ28="","",RANK(BA28,BA25:BA28,1))</f>
        <v/>
      </c>
      <c r="BC28" s="226" t="str">
        <f>IF(BB28=1,RANK(R28,R25:R28,0),"")</f>
        <v/>
      </c>
      <c r="BD28" s="226" t="str">
        <f>IF(BB28=1,RANK(BC28,BC25:BC28,1),"")</f>
        <v/>
      </c>
      <c r="BE28" s="226" t="str">
        <f t="shared" si="50"/>
        <v/>
      </c>
    </row>
    <row r="29" spans="1:57" ht="18" thickTop="1" x14ac:dyDescent="0.15"/>
  </sheetData>
  <mergeCells count="16">
    <mergeCell ref="C17:E17"/>
    <mergeCell ref="F17:H17"/>
    <mergeCell ref="I17:K17"/>
    <mergeCell ref="L17:N17"/>
    <mergeCell ref="C24:E24"/>
    <mergeCell ref="F24:H24"/>
    <mergeCell ref="I24:K24"/>
    <mergeCell ref="L24:N24"/>
    <mergeCell ref="C3:E3"/>
    <mergeCell ref="F3:H3"/>
    <mergeCell ref="I3:K3"/>
    <mergeCell ref="L3:N3"/>
    <mergeCell ref="C10:E10"/>
    <mergeCell ref="F10:H10"/>
    <mergeCell ref="I10:K10"/>
    <mergeCell ref="L10:N10"/>
  </mergeCells>
  <phoneticPr fontId="59"/>
  <conditionalFormatting sqref="X3:Y7 X10:Y14 X17:Y21 X24:Y28">
    <cfRule type="cellIs" dxfId="1" priority="1" stopIfTrue="1" operator="equal">
      <formula>"○"</formula>
    </cfRule>
    <cfRule type="cellIs" priority="2" stopIfTrue="1" operator="equal">
      <formula>"△"</formula>
    </cfRule>
    <cfRule type="cellIs" dxfId="0" priority="3" stopIfTrue="1" operator="equal">
      <formula>"×"</formula>
    </cfRule>
  </conditionalFormatting>
  <pageMargins left="0.16875000000000001" right="0.329166666666667" top="0.67916666666666703" bottom="0.98263888888888895" header="0.40902777777777799" footer="0.51180555555555596"/>
  <pageSetup paperSize="9" scale="96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topLeftCell="A10" workbookViewId="0">
      <selection activeCell="C3" sqref="C3"/>
    </sheetView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10" customWidth="1"/>
    <col min="7" max="7" width="6.5" style="11" customWidth="1"/>
    <col min="8" max="8" width="5.625" style="11" customWidth="1"/>
    <col min="9" max="9" width="6.125" style="11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12"/>
      <c r="C2" s="13"/>
      <c r="D2" s="13"/>
      <c r="E2" s="13"/>
      <c r="F2" s="13"/>
      <c r="G2" s="14"/>
      <c r="H2" s="14"/>
      <c r="I2" s="1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89"/>
    </row>
    <row r="3" spans="2:24" ht="18.75" customHeight="1" x14ac:dyDescent="0.2">
      <c r="B3" s="15"/>
      <c r="C3" s="16" t="s">
        <v>132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77"/>
      <c r="T3" s="77"/>
      <c r="U3" s="77"/>
      <c r="V3" s="90"/>
    </row>
    <row r="4" spans="2:24" ht="9" customHeight="1" x14ac:dyDescent="0.15">
      <c r="B4" s="15"/>
      <c r="V4" s="90"/>
    </row>
    <row r="5" spans="2:24" ht="61.5" customHeight="1" x14ac:dyDescent="0.15">
      <c r="B5" s="15"/>
      <c r="C5" s="18"/>
      <c r="D5" s="19"/>
      <c r="E5" s="19"/>
      <c r="F5" s="19"/>
      <c r="G5" s="20" t="str">
        <f>IF(L32="","",L32)</f>
        <v/>
      </c>
      <c r="H5" s="21"/>
      <c r="I5" s="21"/>
      <c r="J5" s="19" t="str">
        <f>E32</f>
        <v>第６
試合</v>
      </c>
      <c r="K5" s="21"/>
      <c r="L5" s="19" t="str">
        <f>F32</f>
        <v>第2コート</v>
      </c>
      <c r="M5" s="19"/>
      <c r="N5" s="19"/>
      <c r="O5" s="19"/>
      <c r="P5" s="19"/>
      <c r="Q5" s="576" t="str">
        <f>IF(O32="","",O32)</f>
        <v/>
      </c>
      <c r="R5" s="576"/>
      <c r="S5" s="19"/>
      <c r="T5" s="19"/>
      <c r="U5" s="91"/>
      <c r="V5" s="90"/>
    </row>
    <row r="6" spans="2:24" ht="14.1" customHeight="1" x14ac:dyDescent="0.15">
      <c r="B6" s="15"/>
      <c r="C6" s="22"/>
      <c r="D6" s="23"/>
      <c r="E6" s="23"/>
      <c r="F6" s="23"/>
      <c r="G6" s="24"/>
      <c r="H6" s="24"/>
      <c r="I6" s="24"/>
      <c r="J6" s="23"/>
      <c r="K6" s="78">
        <f>G32</f>
        <v>0.49305555555555514</v>
      </c>
      <c r="L6" s="23"/>
      <c r="M6" s="23"/>
      <c r="N6" s="23"/>
      <c r="O6" s="577"/>
      <c r="P6" s="577"/>
      <c r="Q6" s="23"/>
      <c r="R6" s="23"/>
      <c r="S6" s="23"/>
      <c r="T6" s="23"/>
      <c r="U6" s="92"/>
      <c r="V6" s="90"/>
    </row>
    <row r="7" spans="2:24" ht="23.45" customHeight="1" x14ac:dyDescent="0.15">
      <c r="B7" s="15"/>
      <c r="C7" s="22"/>
      <c r="D7" s="23"/>
      <c r="E7" s="23"/>
      <c r="F7" s="23"/>
      <c r="G7" s="24"/>
      <c r="H7" s="578" t="str">
        <f>IF(L31="","",L31)</f>
        <v/>
      </c>
      <c r="I7" s="578"/>
      <c r="J7" s="23" t="str">
        <f>E31</f>
        <v>第５
試合</v>
      </c>
      <c r="K7" s="24"/>
      <c r="L7" s="23" t="str">
        <f>F31</f>
        <v>第2コート</v>
      </c>
      <c r="M7" s="23"/>
      <c r="N7" s="23"/>
      <c r="O7" s="79" t="str">
        <f>IF(O31="","",O31)</f>
        <v/>
      </c>
      <c r="P7" s="80"/>
      <c r="Q7" s="23"/>
      <c r="R7" s="23"/>
      <c r="S7" s="23"/>
      <c r="T7" s="23"/>
      <c r="U7" s="92"/>
      <c r="V7" s="90"/>
    </row>
    <row r="8" spans="2:24" ht="15" customHeight="1" x14ac:dyDescent="0.15">
      <c r="B8" s="15"/>
      <c r="C8" s="22"/>
      <c r="D8" s="23"/>
      <c r="E8" s="25" t="str">
        <f>IF(L29="","",L29)</f>
        <v/>
      </c>
      <c r="F8" s="26"/>
      <c r="G8" s="27"/>
      <c r="H8" s="27"/>
      <c r="I8" s="79" t="str">
        <f>IF(O29="","",O29)</f>
        <v/>
      </c>
      <c r="J8" s="23"/>
      <c r="K8" s="78">
        <f>G31</f>
        <v>0.47361111111111071</v>
      </c>
      <c r="L8" s="23"/>
      <c r="M8" s="23"/>
      <c r="N8" s="579" t="str">
        <f>IF(L30="","",L30)</f>
        <v/>
      </c>
      <c r="O8" s="580"/>
      <c r="P8" s="27"/>
      <c r="Q8" s="27"/>
      <c r="R8" s="79"/>
      <c r="S8" s="79" t="str">
        <f>IF(O30="","",O30)</f>
        <v/>
      </c>
      <c r="T8" s="23"/>
      <c r="U8" s="92"/>
      <c r="V8" s="90"/>
    </row>
    <row r="9" spans="2:24" s="4" customFormat="1" ht="12" customHeight="1" x14ac:dyDescent="0.15">
      <c r="B9" s="28"/>
      <c r="C9" s="29"/>
      <c r="D9" s="30"/>
      <c r="E9" s="30"/>
      <c r="F9" s="30"/>
      <c r="G9" s="31" t="str">
        <f>E29</f>
        <v>第４
試合</v>
      </c>
      <c r="H9" s="31"/>
      <c r="I9" s="31"/>
      <c r="J9" s="30"/>
      <c r="K9" s="31" t="s">
        <v>56</v>
      </c>
      <c r="L9" s="30"/>
      <c r="M9" s="30"/>
      <c r="N9" s="30"/>
      <c r="O9" s="30"/>
      <c r="P9" s="30"/>
      <c r="Q9" s="31" t="str">
        <f>E29</f>
        <v>第４
試合</v>
      </c>
      <c r="R9" s="30"/>
      <c r="S9" s="30"/>
      <c r="T9" s="30"/>
      <c r="U9" s="93"/>
      <c r="V9" s="94"/>
    </row>
    <row r="10" spans="2:24" s="4" customFormat="1" ht="12" customHeight="1" x14ac:dyDescent="0.15">
      <c r="B10" s="28"/>
      <c r="C10" s="29"/>
      <c r="D10" s="30"/>
      <c r="E10" s="30"/>
      <c r="F10" s="30"/>
      <c r="G10" s="31" t="str">
        <f>F29</f>
        <v>第1コート</v>
      </c>
      <c r="H10" s="31"/>
      <c r="I10" s="31"/>
      <c r="J10" s="118"/>
      <c r="K10" s="119"/>
      <c r="L10" s="120"/>
      <c r="M10" s="30"/>
      <c r="N10" s="30"/>
      <c r="O10" s="30"/>
      <c r="P10" s="30"/>
      <c r="Q10" s="31" t="str">
        <f>F30</f>
        <v>第2コート</v>
      </c>
      <c r="R10" s="30"/>
      <c r="S10" s="30"/>
      <c r="T10" s="30"/>
      <c r="U10" s="93"/>
      <c r="V10" s="94"/>
    </row>
    <row r="11" spans="2:24" s="4" customFormat="1" ht="12" customHeight="1" x14ac:dyDescent="0.15">
      <c r="B11" s="28"/>
      <c r="C11" s="29"/>
      <c r="D11" s="30"/>
      <c r="E11" s="30"/>
      <c r="F11" s="30"/>
      <c r="G11" s="32">
        <f>G29</f>
        <v>0.45416666666666627</v>
      </c>
      <c r="H11" s="31"/>
      <c r="I11" s="31"/>
      <c r="J11" s="30"/>
      <c r="K11" s="30"/>
      <c r="L11" s="30"/>
      <c r="M11" s="30"/>
      <c r="N11" s="30"/>
      <c r="O11" s="30"/>
      <c r="P11" s="30"/>
      <c r="Q11" s="32">
        <f>G30</f>
        <v>0.45416666666666627</v>
      </c>
      <c r="R11" s="30"/>
      <c r="S11" s="30"/>
      <c r="T11" s="30"/>
      <c r="U11" s="93"/>
      <c r="V11" s="94"/>
    </row>
    <row r="12" spans="2:24" ht="29.25" customHeight="1" x14ac:dyDescent="0.15">
      <c r="B12" s="15"/>
      <c r="C12" s="22"/>
      <c r="D12" s="25" t="str">
        <f>IF(L23="","",L23)</f>
        <v/>
      </c>
      <c r="E12" s="24" t="str">
        <f>E23</f>
        <v>第１
試合</v>
      </c>
      <c r="F12" s="33" t="str">
        <f>IF(O23="","",O23)</f>
        <v/>
      </c>
      <c r="G12" s="24"/>
      <c r="H12" s="34" t="str">
        <f>IF(L24="","",L24)</f>
        <v/>
      </c>
      <c r="I12" s="24" t="str">
        <f>E23</f>
        <v>第１
試合</v>
      </c>
      <c r="J12" s="33" t="str">
        <f>IF(O24="","",O24)</f>
        <v/>
      </c>
      <c r="K12" s="23"/>
      <c r="L12" s="581" t="str">
        <f>IF(L25="","",L25)</f>
        <v/>
      </c>
      <c r="M12" s="581"/>
      <c r="N12" s="582" t="str">
        <f>E25</f>
        <v>第２
試合</v>
      </c>
      <c r="O12" s="580"/>
      <c r="P12" s="33" t="str">
        <f>IF(O25="","",O25)</f>
        <v/>
      </c>
      <c r="Q12" s="23"/>
      <c r="R12" s="34" t="str">
        <f>IF(L26="","",L26)</f>
        <v/>
      </c>
      <c r="S12" s="24" t="str">
        <f>E25</f>
        <v>第２
試合</v>
      </c>
      <c r="T12" s="33" t="str">
        <f>IF(O26="","",O26)</f>
        <v/>
      </c>
      <c r="U12" s="92"/>
      <c r="V12" s="90"/>
    </row>
    <row r="13" spans="2:24" ht="15" customHeight="1" x14ac:dyDescent="0.15">
      <c r="B13" s="15"/>
      <c r="C13" s="22"/>
      <c r="D13" s="25"/>
      <c r="E13" s="24" t="str">
        <f>F23</f>
        <v>第1コート</v>
      </c>
      <c r="F13" s="33"/>
      <c r="G13" s="24"/>
      <c r="H13" s="34"/>
      <c r="I13" s="24" t="str">
        <f>F24</f>
        <v>第2コート</v>
      </c>
      <c r="J13" s="33"/>
      <c r="K13" s="23"/>
      <c r="L13" s="34"/>
      <c r="M13" s="34"/>
      <c r="N13" s="582" t="str">
        <f>F25</f>
        <v>第1コート</v>
      </c>
      <c r="O13" s="580"/>
      <c r="P13" s="33"/>
      <c r="Q13" s="23"/>
      <c r="R13" s="34"/>
      <c r="S13" s="24" t="str">
        <f>F26</f>
        <v>第2コート</v>
      </c>
      <c r="T13" s="33"/>
      <c r="U13" s="92"/>
      <c r="V13" s="90"/>
    </row>
    <row r="14" spans="2:24" ht="21" customHeight="1" x14ac:dyDescent="0.15">
      <c r="B14" s="15"/>
      <c r="C14" s="22"/>
      <c r="D14" s="23"/>
      <c r="E14" s="35">
        <f>G23</f>
        <v>0.39583333333333298</v>
      </c>
      <c r="F14" s="23"/>
      <c r="G14" s="24"/>
      <c r="H14" s="24"/>
      <c r="I14" s="35">
        <f>G24</f>
        <v>0.39583333333333298</v>
      </c>
      <c r="J14" s="23"/>
      <c r="K14" s="23"/>
      <c r="L14" s="23"/>
      <c r="M14" s="23"/>
      <c r="N14" s="583">
        <f>G25</f>
        <v>0.41527777777777741</v>
      </c>
      <c r="O14" s="580"/>
      <c r="P14" s="23"/>
      <c r="Q14" s="23"/>
      <c r="R14" s="23"/>
      <c r="S14" s="35">
        <f>G26</f>
        <v>0.41527777777777741</v>
      </c>
      <c r="T14" s="23"/>
      <c r="U14" s="92"/>
      <c r="V14" s="90"/>
    </row>
    <row r="15" spans="2:24" s="5" customFormat="1" ht="12" customHeight="1" x14ac:dyDescent="0.15">
      <c r="B15" s="36"/>
      <c r="C15" s="37"/>
      <c r="D15" s="38"/>
      <c r="E15" s="39"/>
      <c r="F15" s="38"/>
      <c r="G15" s="40"/>
      <c r="H15" s="38"/>
      <c r="I15" s="40"/>
      <c r="J15" s="38"/>
      <c r="K15" s="39"/>
      <c r="L15" s="584"/>
      <c r="M15" s="585"/>
      <c r="N15" s="586"/>
      <c r="O15" s="587"/>
      <c r="P15" s="38"/>
      <c r="Q15" s="39"/>
      <c r="R15" s="38"/>
      <c r="S15" s="39"/>
      <c r="T15" s="38"/>
      <c r="U15" s="95"/>
      <c r="V15" s="96"/>
      <c r="X15" s="97"/>
    </row>
    <row r="16" spans="2:24" s="5" customFormat="1" ht="156" customHeight="1" x14ac:dyDescent="0.15">
      <c r="B16" s="36"/>
      <c r="C16" s="37"/>
      <c r="D16" s="41" t="str">
        <f>予選１コート対戦表!Y7</f>
        <v/>
      </c>
      <c r="E16" s="39"/>
      <c r="F16" s="41" t="str">
        <f>予選１コート対戦表!Y21</f>
        <v/>
      </c>
      <c r="G16" s="40"/>
      <c r="H16" s="41" t="str">
        <f>予選２コート対戦表!Y7</f>
        <v/>
      </c>
      <c r="I16" s="40"/>
      <c r="J16" s="41" t="str">
        <f>予選２コート対戦表!Y21</f>
        <v/>
      </c>
      <c r="K16" s="39"/>
      <c r="L16" s="588" t="str">
        <f>予選１コート対戦表!Y14</f>
        <v/>
      </c>
      <c r="M16" s="589"/>
      <c r="N16" s="39"/>
      <c r="O16" s="39"/>
      <c r="P16" s="41" t="str">
        <f>予選１コート対戦表!Y28</f>
        <v/>
      </c>
      <c r="Q16" s="39"/>
      <c r="R16" s="41" t="str">
        <f>予選２コート対戦表!Y14</f>
        <v/>
      </c>
      <c r="S16" s="39"/>
      <c r="T16" s="41" t="str">
        <f>予選２コート対戦表!Y28</f>
        <v/>
      </c>
      <c r="U16" s="95"/>
      <c r="V16" s="96"/>
      <c r="X16" s="97"/>
    </row>
    <row r="17" spans="2:24" s="6" customFormat="1" ht="13.5" customHeight="1" x14ac:dyDescent="0.15">
      <c r="B17" s="42"/>
      <c r="C17" s="43"/>
      <c r="D17" s="44" t="s">
        <v>57</v>
      </c>
      <c r="E17" s="45"/>
      <c r="F17" s="44" t="s">
        <v>58</v>
      </c>
      <c r="G17" s="45"/>
      <c r="H17" s="44" t="s">
        <v>59</v>
      </c>
      <c r="I17" s="45"/>
      <c r="J17" s="44" t="s">
        <v>60</v>
      </c>
      <c r="K17" s="45"/>
      <c r="L17" s="590" t="s">
        <v>61</v>
      </c>
      <c r="M17" s="591"/>
      <c r="N17" s="45"/>
      <c r="O17" s="45"/>
      <c r="P17" s="44" t="s">
        <v>62</v>
      </c>
      <c r="Q17" s="45"/>
      <c r="R17" s="44" t="s">
        <v>63</v>
      </c>
      <c r="S17" s="45"/>
      <c r="T17" s="44" t="s">
        <v>64</v>
      </c>
      <c r="U17" s="98"/>
      <c r="V17" s="99"/>
      <c r="X17" s="100"/>
    </row>
    <row r="18" spans="2:24" s="1" customFormat="1" ht="15.75" customHeight="1" x14ac:dyDescent="0.15">
      <c r="B18" s="46"/>
      <c r="C18" s="47"/>
      <c r="D18" s="48"/>
      <c r="E18" s="48"/>
      <c r="F18" s="31" t="str">
        <f>E27</f>
        <v>第３
試合</v>
      </c>
      <c r="G18" s="31"/>
      <c r="H18" s="31" t="str">
        <f>F27</f>
        <v>第1コート</v>
      </c>
      <c r="I18" s="48"/>
      <c r="J18" s="48"/>
      <c r="K18" s="81"/>
      <c r="L18" s="81"/>
      <c r="M18" s="81"/>
      <c r="N18" s="81"/>
      <c r="O18" s="81"/>
      <c r="P18" s="31" t="str">
        <f>E27</f>
        <v>第３
試合</v>
      </c>
      <c r="Q18" s="31"/>
      <c r="R18" s="31" t="str">
        <f>F28</f>
        <v>第2コート</v>
      </c>
      <c r="S18" s="81"/>
      <c r="T18" s="81"/>
      <c r="U18" s="101"/>
      <c r="V18" s="102"/>
      <c r="X18" s="103"/>
    </row>
    <row r="19" spans="2:24" s="7" customFormat="1" ht="28.35" customHeight="1" x14ac:dyDescent="0.15">
      <c r="B19" s="49"/>
      <c r="C19" s="50"/>
      <c r="D19" s="51"/>
      <c r="E19" s="52" t="str">
        <f>IF(L27="","",L27)</f>
        <v/>
      </c>
      <c r="F19" s="53"/>
      <c r="G19" s="54">
        <f>G27</f>
        <v>0.43472222222222184</v>
      </c>
      <c r="H19" s="55"/>
      <c r="I19" s="82" t="str">
        <f>IF(O27="","",O27)</f>
        <v/>
      </c>
      <c r="J19" s="53"/>
      <c r="K19" s="53"/>
      <c r="L19" s="53"/>
      <c r="M19" s="592" t="str">
        <f>IF(L28="","",L28)</f>
        <v/>
      </c>
      <c r="N19" s="593"/>
      <c r="O19" s="53"/>
      <c r="P19" s="53"/>
      <c r="Q19" s="54">
        <f>G28</f>
        <v>0.43472222222222184</v>
      </c>
      <c r="R19" s="53"/>
      <c r="S19" s="592" t="str">
        <f>IF(O28="","",O28)</f>
        <v/>
      </c>
      <c r="T19" s="592"/>
      <c r="U19" s="104"/>
      <c r="V19" s="105"/>
    </row>
    <row r="20" spans="2:24" s="8" customFormat="1" ht="11.25" x14ac:dyDescent="0.15">
      <c r="B20" s="56"/>
      <c r="F20" s="9"/>
      <c r="G20" s="57"/>
      <c r="H20" s="57" t="s">
        <v>65</v>
      </c>
      <c r="I20" s="57" t="s">
        <v>66</v>
      </c>
      <c r="J20" s="9" t="s">
        <v>67</v>
      </c>
      <c r="V20" s="106"/>
    </row>
    <row r="21" spans="2:24" s="9" customFormat="1" ht="11.25" x14ac:dyDescent="0.15">
      <c r="B21" s="58"/>
      <c r="D21" s="59">
        <v>2.0833333333333298E-3</v>
      </c>
      <c r="E21" s="59">
        <v>1.8749999999999999E-2</v>
      </c>
      <c r="F21" s="59">
        <v>3.4722222222222199E-3</v>
      </c>
      <c r="G21" s="60">
        <v>3.4722222222222199E-3</v>
      </c>
      <c r="H21" s="60">
        <v>1.0416666666666701E-2</v>
      </c>
      <c r="I21" s="60">
        <v>1.59722222222222E-2</v>
      </c>
      <c r="J21" s="59">
        <v>3.125E-2</v>
      </c>
      <c r="K21" s="59"/>
      <c r="V21" s="107"/>
    </row>
    <row r="22" spans="2:24" ht="22.5" customHeight="1" x14ac:dyDescent="0.15">
      <c r="B22" s="15"/>
      <c r="C22" s="594"/>
      <c r="D22" s="595"/>
      <c r="E22" s="595"/>
      <c r="F22" s="596"/>
      <c r="G22" s="597" t="s">
        <v>68</v>
      </c>
      <c r="H22" s="597"/>
      <c r="I22" s="597"/>
      <c r="J22" s="598" t="s">
        <v>69</v>
      </c>
      <c r="K22" s="599"/>
      <c r="L22" s="599"/>
      <c r="M22" s="599"/>
      <c r="N22" s="599"/>
      <c r="O22" s="599"/>
      <c r="P22" s="599"/>
      <c r="Q22" s="600"/>
      <c r="R22" s="601" t="s">
        <v>39</v>
      </c>
      <c r="S22" s="601"/>
      <c r="T22" s="601" t="s">
        <v>40</v>
      </c>
      <c r="U22" s="602"/>
      <c r="V22" s="90"/>
    </row>
    <row r="23" spans="2:24" s="1" customFormat="1" ht="25.5" customHeight="1" x14ac:dyDescent="0.15">
      <c r="B23" s="46"/>
      <c r="C23" s="622" t="s">
        <v>70</v>
      </c>
      <c r="D23" s="631"/>
      <c r="E23" s="624" t="s">
        <v>71</v>
      </c>
      <c r="F23" s="62" t="s">
        <v>72</v>
      </c>
      <c r="G23" s="63">
        <v>0.39583333333333298</v>
      </c>
      <c r="H23" s="64" t="s">
        <v>44</v>
      </c>
      <c r="I23" s="83">
        <f t="shared" ref="I23" si="0">G23+$I$21</f>
        <v>0.4118055555555552</v>
      </c>
      <c r="J23" s="603" t="str">
        <f>D16</f>
        <v/>
      </c>
      <c r="K23" s="604"/>
      <c r="L23" s="84"/>
      <c r="M23" s="605" t="s">
        <v>73</v>
      </c>
      <c r="N23" s="605"/>
      <c r="O23" s="84"/>
      <c r="P23" s="606" t="str">
        <f t="shared" ref="P23" si="1">F16</f>
        <v/>
      </c>
      <c r="Q23" s="603"/>
      <c r="R23" s="607" t="str">
        <f>R16</f>
        <v/>
      </c>
      <c r="S23" s="607"/>
      <c r="T23" s="607" t="str">
        <f>T16</f>
        <v/>
      </c>
      <c r="U23" s="608"/>
      <c r="V23" s="108" t="s">
        <v>74</v>
      </c>
    </row>
    <row r="24" spans="2:24" s="1" customFormat="1" ht="25.5" customHeight="1" x14ac:dyDescent="0.15">
      <c r="B24" s="46"/>
      <c r="C24" s="632"/>
      <c r="D24" s="631"/>
      <c r="E24" s="625"/>
      <c r="F24" s="62" t="s">
        <v>75</v>
      </c>
      <c r="G24" s="63">
        <f t="shared" ref="G24" si="2">G23</f>
        <v>0.39583333333333298</v>
      </c>
      <c r="H24" s="64" t="s">
        <v>44</v>
      </c>
      <c r="I24" s="83">
        <f t="shared" ref="I24:I30" si="3">G24+$I$21</f>
        <v>0.4118055555555552</v>
      </c>
      <c r="J24" s="603" t="str">
        <f>H16</f>
        <v/>
      </c>
      <c r="K24" s="604"/>
      <c r="L24" s="84"/>
      <c r="M24" s="605" t="s">
        <v>73</v>
      </c>
      <c r="N24" s="605"/>
      <c r="O24" s="84"/>
      <c r="P24" s="606" t="str">
        <f>J16</f>
        <v/>
      </c>
      <c r="Q24" s="603"/>
      <c r="R24" s="607" t="str">
        <f>L16</f>
        <v/>
      </c>
      <c r="S24" s="607"/>
      <c r="T24" s="607" t="str">
        <f>P16</f>
        <v/>
      </c>
      <c r="U24" s="608"/>
      <c r="V24" s="108" t="s">
        <v>76</v>
      </c>
    </row>
    <row r="25" spans="2:24" s="1" customFormat="1" ht="25.5" customHeight="1" x14ac:dyDescent="0.15">
      <c r="B25" s="46"/>
      <c r="C25" s="632"/>
      <c r="D25" s="631"/>
      <c r="E25" s="624" t="s">
        <v>77</v>
      </c>
      <c r="F25" s="62" t="s">
        <v>72</v>
      </c>
      <c r="G25" s="63">
        <f>I24+$G$21</f>
        <v>0.41527777777777741</v>
      </c>
      <c r="H25" s="64" t="s">
        <v>44</v>
      </c>
      <c r="I25" s="83">
        <f t="shared" si="3"/>
        <v>0.43124999999999963</v>
      </c>
      <c r="J25" s="603" t="str">
        <f>L16</f>
        <v/>
      </c>
      <c r="K25" s="604"/>
      <c r="L25" s="84"/>
      <c r="M25" s="605" t="s">
        <v>73</v>
      </c>
      <c r="N25" s="605"/>
      <c r="O25" s="84"/>
      <c r="P25" s="606" t="str">
        <f t="shared" ref="P25" si="4">P16</f>
        <v/>
      </c>
      <c r="Q25" s="603"/>
      <c r="R25" s="607" t="str">
        <f>H16</f>
        <v/>
      </c>
      <c r="S25" s="607"/>
      <c r="T25" s="607" t="str">
        <f>J16</f>
        <v/>
      </c>
      <c r="U25" s="608"/>
      <c r="V25" s="108" t="s">
        <v>78</v>
      </c>
    </row>
    <row r="26" spans="2:24" s="1" customFormat="1" ht="25.5" customHeight="1" x14ac:dyDescent="0.15">
      <c r="B26" s="46"/>
      <c r="C26" s="632"/>
      <c r="D26" s="631"/>
      <c r="E26" s="626"/>
      <c r="F26" s="62" t="s">
        <v>75</v>
      </c>
      <c r="G26" s="63">
        <f>G25</f>
        <v>0.41527777777777741</v>
      </c>
      <c r="H26" s="64" t="s">
        <v>44</v>
      </c>
      <c r="I26" s="83">
        <f t="shared" si="3"/>
        <v>0.43124999999999963</v>
      </c>
      <c r="J26" s="603" t="str">
        <f>R16</f>
        <v/>
      </c>
      <c r="K26" s="604"/>
      <c r="L26" s="84"/>
      <c r="M26" s="605" t="s">
        <v>73</v>
      </c>
      <c r="N26" s="605"/>
      <c r="O26" s="84"/>
      <c r="P26" s="606" t="str">
        <f>T16</f>
        <v/>
      </c>
      <c r="Q26" s="603"/>
      <c r="R26" s="607" t="str">
        <f>D16</f>
        <v/>
      </c>
      <c r="S26" s="607"/>
      <c r="T26" s="607" t="str">
        <f>P23</f>
        <v/>
      </c>
      <c r="U26" s="608"/>
      <c r="V26" s="108" t="s">
        <v>79</v>
      </c>
    </row>
    <row r="27" spans="2:24" s="1" customFormat="1" ht="25.5" customHeight="1" x14ac:dyDescent="0.15">
      <c r="B27" s="46"/>
      <c r="C27" s="627" t="s">
        <v>80</v>
      </c>
      <c r="D27" s="628"/>
      <c r="E27" s="624" t="s">
        <v>81</v>
      </c>
      <c r="F27" s="62" t="s">
        <v>72</v>
      </c>
      <c r="G27" s="63">
        <f>I26+G21</f>
        <v>0.43472222222222184</v>
      </c>
      <c r="H27" s="64" t="s">
        <v>44</v>
      </c>
      <c r="I27" s="83">
        <f t="shared" si="3"/>
        <v>0.45069444444444406</v>
      </c>
      <c r="J27" s="609" t="s">
        <v>82</v>
      </c>
      <c r="K27" s="610"/>
      <c r="L27" s="115"/>
      <c r="M27" s="611" t="s">
        <v>73</v>
      </c>
      <c r="N27" s="611"/>
      <c r="O27" s="115"/>
      <c r="P27" s="612" t="s">
        <v>83</v>
      </c>
      <c r="Q27" s="609"/>
      <c r="R27" s="609" t="str">
        <f>J30</f>
        <v>③勝者</v>
      </c>
      <c r="S27" s="609"/>
      <c r="T27" s="609" t="str">
        <f>P30</f>
        <v>④勝者</v>
      </c>
      <c r="U27" s="613"/>
      <c r="V27" s="108" t="s">
        <v>84</v>
      </c>
    </row>
    <row r="28" spans="2:24" s="1" customFormat="1" ht="25.5" customHeight="1" x14ac:dyDescent="0.15">
      <c r="B28" s="46"/>
      <c r="C28" s="629"/>
      <c r="D28" s="630"/>
      <c r="E28" s="626"/>
      <c r="F28" s="62" t="s">
        <v>75</v>
      </c>
      <c r="G28" s="63">
        <f>G27</f>
        <v>0.43472222222222184</v>
      </c>
      <c r="H28" s="64" t="s">
        <v>44</v>
      </c>
      <c r="I28" s="83">
        <f t="shared" si="3"/>
        <v>0.45069444444444406</v>
      </c>
      <c r="J28" s="609" t="s">
        <v>85</v>
      </c>
      <c r="K28" s="610"/>
      <c r="L28" s="115"/>
      <c r="M28" s="611" t="s">
        <v>73</v>
      </c>
      <c r="N28" s="611"/>
      <c r="O28" s="115"/>
      <c r="P28" s="612" t="s">
        <v>86</v>
      </c>
      <c r="Q28" s="609"/>
      <c r="R28" s="609" t="str">
        <f>J29</f>
        <v>①勝者</v>
      </c>
      <c r="S28" s="609"/>
      <c r="T28" s="609" t="str">
        <f>P29</f>
        <v>②勝者</v>
      </c>
      <c r="U28" s="613"/>
      <c r="V28" s="108" t="s">
        <v>87</v>
      </c>
    </row>
    <row r="29" spans="2:24" s="1" customFormat="1" ht="25.5" customHeight="1" x14ac:dyDescent="0.15">
      <c r="B29" s="46"/>
      <c r="C29" s="622" t="s">
        <v>88</v>
      </c>
      <c r="D29" s="631"/>
      <c r="E29" s="624" t="s">
        <v>89</v>
      </c>
      <c r="F29" s="62" t="s">
        <v>72</v>
      </c>
      <c r="G29" s="63">
        <f t="shared" ref="G29" si="5">I28+$G$21</f>
        <v>0.45416666666666627</v>
      </c>
      <c r="H29" s="64" t="s">
        <v>44</v>
      </c>
      <c r="I29" s="83">
        <f t="shared" si="3"/>
        <v>0.4701388888888885</v>
      </c>
      <c r="J29" s="609" t="s">
        <v>90</v>
      </c>
      <c r="K29" s="610"/>
      <c r="L29" s="115"/>
      <c r="M29" s="611" t="s">
        <v>73</v>
      </c>
      <c r="N29" s="611"/>
      <c r="O29" s="115"/>
      <c r="P29" s="612" t="s">
        <v>91</v>
      </c>
      <c r="Q29" s="609"/>
      <c r="R29" s="609" t="str">
        <f>J28</f>
        <v>③敗者</v>
      </c>
      <c r="S29" s="609"/>
      <c r="T29" s="609" t="str">
        <f>P28</f>
        <v>④敗者</v>
      </c>
      <c r="U29" s="613"/>
      <c r="V29" s="108" t="s">
        <v>92</v>
      </c>
    </row>
    <row r="30" spans="2:24" s="1" customFormat="1" ht="25.5" customHeight="1" x14ac:dyDescent="0.15">
      <c r="B30" s="46"/>
      <c r="C30" s="632"/>
      <c r="D30" s="631"/>
      <c r="E30" s="626"/>
      <c r="F30" s="62" t="s">
        <v>75</v>
      </c>
      <c r="G30" s="63">
        <f>G29</f>
        <v>0.45416666666666627</v>
      </c>
      <c r="H30" s="64" t="s">
        <v>44</v>
      </c>
      <c r="I30" s="83">
        <f t="shared" si="3"/>
        <v>0.4701388888888885</v>
      </c>
      <c r="J30" s="609" t="s">
        <v>93</v>
      </c>
      <c r="K30" s="610"/>
      <c r="L30" s="115"/>
      <c r="M30" s="611" t="s">
        <v>73</v>
      </c>
      <c r="N30" s="611"/>
      <c r="O30" s="115"/>
      <c r="P30" s="612" t="s">
        <v>94</v>
      </c>
      <c r="Q30" s="609"/>
      <c r="R30" s="609" t="str">
        <f>J27</f>
        <v>①敗者</v>
      </c>
      <c r="S30" s="609"/>
      <c r="T30" s="609" t="str">
        <f>P27</f>
        <v>②敗者</v>
      </c>
      <c r="U30" s="613"/>
      <c r="V30" s="108" t="s">
        <v>95</v>
      </c>
    </row>
    <row r="31" spans="2:24" s="1" customFormat="1" ht="30" customHeight="1" x14ac:dyDescent="0.15">
      <c r="B31" s="46"/>
      <c r="C31" s="622" t="s">
        <v>96</v>
      </c>
      <c r="D31" s="623"/>
      <c r="E31" s="61" t="s">
        <v>97</v>
      </c>
      <c r="F31" s="62" t="s">
        <v>75</v>
      </c>
      <c r="G31" s="63">
        <f>I30+$G$21</f>
        <v>0.47361111111111071</v>
      </c>
      <c r="H31" s="64" t="s">
        <v>44</v>
      </c>
      <c r="I31" s="83">
        <f>G31+I21</f>
        <v>0.48958333333333293</v>
      </c>
      <c r="J31" s="609" t="s">
        <v>98</v>
      </c>
      <c r="K31" s="610"/>
      <c r="L31" s="115"/>
      <c r="M31" s="611" t="s">
        <v>73</v>
      </c>
      <c r="N31" s="611"/>
      <c r="O31" s="115"/>
      <c r="P31" s="612" t="s">
        <v>99</v>
      </c>
      <c r="Q31" s="609"/>
      <c r="R31" s="609" t="str">
        <f>J32</f>
        <v>⑦勝者</v>
      </c>
      <c r="S31" s="609"/>
      <c r="T31" s="609" t="str">
        <f>P32</f>
        <v>⑧勝者</v>
      </c>
      <c r="U31" s="613"/>
      <c r="V31" s="108" t="s">
        <v>100</v>
      </c>
    </row>
    <row r="32" spans="2:24" s="1" customFormat="1" ht="30" customHeight="1" x14ac:dyDescent="0.15">
      <c r="B32" s="46"/>
      <c r="C32" s="614" t="s">
        <v>101</v>
      </c>
      <c r="D32" s="615"/>
      <c r="E32" s="65" t="s">
        <v>102</v>
      </c>
      <c r="F32" s="66" t="s">
        <v>75</v>
      </c>
      <c r="G32" s="67">
        <f>I31+$G$21</f>
        <v>0.49305555555555514</v>
      </c>
      <c r="H32" s="68" t="s">
        <v>44</v>
      </c>
      <c r="I32" s="86">
        <f>G32+I21</f>
        <v>0.5090277777777773</v>
      </c>
      <c r="J32" s="616" t="s">
        <v>103</v>
      </c>
      <c r="K32" s="617"/>
      <c r="L32" s="116"/>
      <c r="M32" s="618" t="s">
        <v>73</v>
      </c>
      <c r="N32" s="619"/>
      <c r="O32" s="116"/>
      <c r="P32" s="620" t="s">
        <v>104</v>
      </c>
      <c r="Q32" s="616"/>
      <c r="R32" s="616" t="str">
        <f>J31</f>
        <v>⑦敗者</v>
      </c>
      <c r="S32" s="616"/>
      <c r="T32" s="616" t="str">
        <f>P31</f>
        <v>⑧敗者</v>
      </c>
      <c r="U32" s="621"/>
      <c r="V32" s="108" t="s">
        <v>105</v>
      </c>
    </row>
    <row r="33" spans="2:22" s="1" customFormat="1" ht="11.25" customHeight="1" x14ac:dyDescent="0.15">
      <c r="B33" s="46"/>
      <c r="C33" s="69"/>
      <c r="D33" s="70"/>
      <c r="E33" s="70"/>
      <c r="F33" s="70"/>
      <c r="G33" s="71"/>
      <c r="H33" s="70"/>
      <c r="I33" s="7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02"/>
    </row>
    <row r="34" spans="2:22" ht="8.25" customHeight="1" x14ac:dyDescent="0.15">
      <c r="B34" s="72"/>
      <c r="C34" s="73"/>
      <c r="D34" s="73"/>
      <c r="E34" s="73"/>
      <c r="F34" s="73"/>
      <c r="G34" s="74"/>
      <c r="H34" s="75"/>
      <c r="I34" s="7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9"/>
    </row>
  </sheetData>
  <mergeCells count="78">
    <mergeCell ref="E23:E24"/>
    <mergeCell ref="E25:E26"/>
    <mergeCell ref="E27:E28"/>
    <mergeCell ref="E29:E30"/>
    <mergeCell ref="C27:D28"/>
    <mergeCell ref="C23:D26"/>
    <mergeCell ref="C29:D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J30:K30"/>
    <mergeCell ref="M30:N30"/>
    <mergeCell ref="P30:Q30"/>
    <mergeCell ref="R30:S30"/>
    <mergeCell ref="T30:U30"/>
    <mergeCell ref="J29:K29"/>
    <mergeCell ref="M29:N29"/>
    <mergeCell ref="P29:Q29"/>
    <mergeCell ref="R29:S29"/>
    <mergeCell ref="T29:U29"/>
    <mergeCell ref="J28:K28"/>
    <mergeCell ref="M28:N28"/>
    <mergeCell ref="P28:Q28"/>
    <mergeCell ref="R28:S28"/>
    <mergeCell ref="T28:U28"/>
    <mergeCell ref="J27:K27"/>
    <mergeCell ref="M27:N27"/>
    <mergeCell ref="P27:Q27"/>
    <mergeCell ref="R27:S27"/>
    <mergeCell ref="T27:U27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5:U25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3:U23"/>
    <mergeCell ref="L17:M17"/>
    <mergeCell ref="M19:N19"/>
    <mergeCell ref="S19:T19"/>
    <mergeCell ref="C22:F22"/>
    <mergeCell ref="G22:I22"/>
    <mergeCell ref="J22:Q22"/>
    <mergeCell ref="R22:S22"/>
    <mergeCell ref="T22:U22"/>
    <mergeCell ref="N13:O13"/>
    <mergeCell ref="N14:O14"/>
    <mergeCell ref="L15:M15"/>
    <mergeCell ref="N15:O15"/>
    <mergeCell ref="L16:M16"/>
    <mergeCell ref="Q5:R5"/>
    <mergeCell ref="O6:P6"/>
    <mergeCell ref="H7:I7"/>
    <mergeCell ref="N8:O8"/>
    <mergeCell ref="L12:M12"/>
    <mergeCell ref="N12:O12"/>
  </mergeCells>
  <phoneticPr fontId="59"/>
  <pageMargins left="0.20902777777777801" right="0.22916666666666699" top="0.55902777777777801" bottom="0.98263888888888895" header="0.27916666666666701" footer="0.51180555555555596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workbookViewId="0"/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10" customWidth="1"/>
    <col min="7" max="7" width="6.5" style="11" customWidth="1"/>
    <col min="8" max="8" width="5.625" style="11" customWidth="1"/>
    <col min="9" max="9" width="6.125" style="11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12"/>
      <c r="C2" s="13"/>
      <c r="D2" s="13"/>
      <c r="E2" s="13"/>
      <c r="F2" s="13"/>
      <c r="G2" s="14"/>
      <c r="H2" s="14"/>
      <c r="I2" s="1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89"/>
    </row>
    <row r="3" spans="2:24" ht="18.75" customHeight="1" x14ac:dyDescent="0.2">
      <c r="B3" s="15"/>
      <c r="C3" s="16" t="s">
        <v>150</v>
      </c>
      <c r="D3" s="17"/>
      <c r="E3" s="17"/>
      <c r="F3" s="17"/>
      <c r="G3" s="17"/>
      <c r="H3" s="17"/>
      <c r="I3" s="1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90"/>
    </row>
    <row r="4" spans="2:24" ht="9" customHeight="1" x14ac:dyDescent="0.15">
      <c r="B4" s="15"/>
      <c r="V4" s="90"/>
    </row>
    <row r="5" spans="2:24" ht="61.5" customHeight="1" x14ac:dyDescent="0.15">
      <c r="B5" s="15"/>
      <c r="C5" s="18"/>
      <c r="D5" s="19"/>
      <c r="E5" s="19"/>
      <c r="F5" s="19"/>
      <c r="G5" s="20">
        <f>IF(L32="","",L32)</f>
        <v>4</v>
      </c>
      <c r="H5" s="21"/>
      <c r="I5" s="21"/>
      <c r="J5" s="19" t="str">
        <f>E32</f>
        <v>第６
試合</v>
      </c>
      <c r="K5" s="21"/>
      <c r="L5" s="19" t="str">
        <f>F32</f>
        <v>第3コート</v>
      </c>
      <c r="M5" s="19"/>
      <c r="N5" s="19"/>
      <c r="O5" s="19"/>
      <c r="P5" s="19"/>
      <c r="Q5" s="576">
        <f>IF(O32="","",O32)</f>
        <v>0</v>
      </c>
      <c r="R5" s="576"/>
      <c r="S5" s="19"/>
      <c r="T5" s="19"/>
      <c r="U5" s="91"/>
      <c r="V5" s="90"/>
    </row>
    <row r="6" spans="2:24" ht="14.1" customHeight="1" x14ac:dyDescent="0.15">
      <c r="B6" s="15"/>
      <c r="C6" s="22"/>
      <c r="D6" s="23"/>
      <c r="E6" s="23"/>
      <c r="F6" s="23"/>
      <c r="G6" s="24"/>
      <c r="H6" s="24"/>
      <c r="I6" s="24"/>
      <c r="J6" s="23"/>
      <c r="K6" s="78">
        <f>G32</f>
        <v>0.64444444444444449</v>
      </c>
      <c r="L6" s="23"/>
      <c r="M6" s="23"/>
      <c r="N6" s="23"/>
      <c r="O6" s="577"/>
      <c r="P6" s="577"/>
      <c r="Q6" s="23"/>
      <c r="R6" s="23"/>
      <c r="S6" s="23"/>
      <c r="T6" s="23"/>
      <c r="U6" s="92"/>
      <c r="V6" s="90"/>
    </row>
    <row r="7" spans="2:24" ht="23.45" customHeight="1" x14ac:dyDescent="0.15">
      <c r="B7" s="15"/>
      <c r="C7" s="22"/>
      <c r="D7" s="23"/>
      <c r="E7" s="23"/>
      <c r="F7" s="23"/>
      <c r="G7" s="24"/>
      <c r="H7" s="578">
        <f>IF(L31="","",L31)</f>
        <v>5</v>
      </c>
      <c r="I7" s="578"/>
      <c r="J7" s="23" t="str">
        <f>E31</f>
        <v>第５
試合</v>
      </c>
      <c r="K7" s="24"/>
      <c r="L7" s="23" t="str">
        <f>F31</f>
        <v>第4コート</v>
      </c>
      <c r="M7" s="23"/>
      <c r="N7" s="23"/>
      <c r="O7" s="79">
        <f>IF(O31="","",O31)</f>
        <v>1</v>
      </c>
      <c r="P7" s="80"/>
      <c r="Q7" s="23"/>
      <c r="R7" s="23"/>
      <c r="S7" s="23"/>
      <c r="T7" s="23"/>
      <c r="U7" s="92"/>
      <c r="V7" s="90"/>
    </row>
    <row r="8" spans="2:24" ht="15" customHeight="1" x14ac:dyDescent="0.15">
      <c r="B8" s="15"/>
      <c r="C8" s="22"/>
      <c r="D8" s="23"/>
      <c r="E8" s="25">
        <f>IF(L29="","",L29)</f>
        <v>1</v>
      </c>
      <c r="F8" s="26"/>
      <c r="G8" s="27"/>
      <c r="H8" s="27"/>
      <c r="I8" s="79">
        <f>IF(O29="","",O29)</f>
        <v>0</v>
      </c>
      <c r="J8" s="23"/>
      <c r="K8" s="78">
        <f>G31</f>
        <v>0.64444444444444449</v>
      </c>
      <c r="L8" s="23"/>
      <c r="M8" s="23"/>
      <c r="N8" s="579">
        <f>IF(L30="","",L30)</f>
        <v>0</v>
      </c>
      <c r="O8" s="580"/>
      <c r="P8" s="27"/>
      <c r="Q8" s="27"/>
      <c r="R8" s="79"/>
      <c r="S8" s="79">
        <f>IF(O30="","",O30)</f>
        <v>1</v>
      </c>
      <c r="T8" s="23"/>
      <c r="U8" s="92"/>
      <c r="V8" s="90"/>
    </row>
    <row r="9" spans="2:24" s="4" customFormat="1" ht="12" customHeight="1" x14ac:dyDescent="0.15">
      <c r="B9" s="28"/>
      <c r="C9" s="29"/>
      <c r="D9" s="30"/>
      <c r="E9" s="30"/>
      <c r="F9" s="30"/>
      <c r="G9" s="31" t="str">
        <f>E29</f>
        <v>第４
試合</v>
      </c>
      <c r="H9" s="31"/>
      <c r="I9" s="31"/>
      <c r="J9" s="30"/>
      <c r="K9" s="30"/>
      <c r="L9" s="30"/>
      <c r="M9" s="30"/>
      <c r="N9" s="30"/>
      <c r="O9" s="30"/>
      <c r="P9" s="30"/>
      <c r="Q9" s="31" t="str">
        <f>E29</f>
        <v>第４
試合</v>
      </c>
      <c r="R9" s="30"/>
      <c r="S9" s="30"/>
      <c r="T9" s="30"/>
      <c r="U9" s="93"/>
      <c r="V9" s="94"/>
    </row>
    <row r="10" spans="2:24" s="4" customFormat="1" ht="12" customHeight="1" x14ac:dyDescent="0.15">
      <c r="B10" s="28"/>
      <c r="C10" s="29"/>
      <c r="D10" s="30"/>
      <c r="E10" s="30"/>
      <c r="F10" s="30"/>
      <c r="G10" s="31" t="str">
        <f>F29</f>
        <v>第3コート</v>
      </c>
      <c r="H10" s="31"/>
      <c r="I10" s="31"/>
      <c r="J10" s="30"/>
      <c r="K10" s="30"/>
      <c r="L10" s="30"/>
      <c r="M10" s="30"/>
      <c r="N10" s="30"/>
      <c r="O10" s="30"/>
      <c r="P10" s="30"/>
      <c r="Q10" s="31" t="str">
        <f>F30</f>
        <v>第4コート</v>
      </c>
      <c r="R10" s="30"/>
      <c r="S10" s="30"/>
      <c r="T10" s="30"/>
      <c r="U10" s="93"/>
      <c r="V10" s="94"/>
    </row>
    <row r="11" spans="2:24" s="4" customFormat="1" ht="12" customHeight="1" x14ac:dyDescent="0.15">
      <c r="B11" s="28"/>
      <c r="C11" s="29"/>
      <c r="D11" s="30"/>
      <c r="E11" s="30"/>
      <c r="F11" s="30"/>
      <c r="G11" s="32">
        <f>G29</f>
        <v>0.61875000000000013</v>
      </c>
      <c r="H11" s="31"/>
      <c r="I11" s="31"/>
      <c r="J11" s="30"/>
      <c r="K11" s="30"/>
      <c r="L11" s="30"/>
      <c r="M11" s="30"/>
      <c r="N11" s="30"/>
      <c r="O11" s="30"/>
      <c r="P11" s="30"/>
      <c r="Q11" s="32">
        <f>G30</f>
        <v>0.61875000000000013</v>
      </c>
      <c r="R11" s="30"/>
      <c r="S11" s="30"/>
      <c r="T11" s="30"/>
      <c r="U11" s="93"/>
      <c r="V11" s="94"/>
    </row>
    <row r="12" spans="2:24" ht="29.25" customHeight="1" x14ac:dyDescent="0.15">
      <c r="B12" s="15"/>
      <c r="C12" s="22"/>
      <c r="D12" s="25">
        <f>IF(L23="","",L23)</f>
        <v>0</v>
      </c>
      <c r="E12" s="24" t="str">
        <f>E23</f>
        <v>第１
試合</v>
      </c>
      <c r="F12" s="33">
        <f>IF(O23="","",O23)</f>
        <v>2</v>
      </c>
      <c r="G12" s="24"/>
      <c r="H12" s="34">
        <f>IF(L24="","",L24)</f>
        <v>1</v>
      </c>
      <c r="I12" s="24" t="str">
        <f>E23</f>
        <v>第１
試合</v>
      </c>
      <c r="J12" s="33">
        <f>IF(O24="","",O24)</f>
        <v>3</v>
      </c>
      <c r="K12" s="23"/>
      <c r="L12" s="581">
        <f>IF(L25="","",L25)</f>
        <v>0</v>
      </c>
      <c r="M12" s="581"/>
      <c r="N12" s="582" t="str">
        <f>E25</f>
        <v>第２
試合</v>
      </c>
      <c r="O12" s="580"/>
      <c r="P12" s="33">
        <f>IF(O25="","",O25)</f>
        <v>2</v>
      </c>
      <c r="Q12" s="23"/>
      <c r="R12" s="34">
        <f>IF(L26="","",L26)</f>
        <v>2</v>
      </c>
      <c r="S12" s="24" t="str">
        <f>E25</f>
        <v>第２
試合</v>
      </c>
      <c r="T12" s="33">
        <f>IF(O26="","",O26)</f>
        <v>0</v>
      </c>
      <c r="U12" s="92"/>
      <c r="V12" s="90"/>
    </row>
    <row r="13" spans="2:24" ht="15" customHeight="1" x14ac:dyDescent="0.15">
      <c r="B13" s="15"/>
      <c r="C13" s="22"/>
      <c r="D13" s="25"/>
      <c r="E13" s="24" t="str">
        <f>F23</f>
        <v>第3コート</v>
      </c>
      <c r="F13" s="33"/>
      <c r="G13" s="24"/>
      <c r="H13" s="34"/>
      <c r="I13" s="24" t="str">
        <f>F24</f>
        <v>第4コート</v>
      </c>
      <c r="J13" s="33"/>
      <c r="K13" s="23"/>
      <c r="L13" s="34"/>
      <c r="M13" s="34"/>
      <c r="N13" s="582" t="str">
        <f>F25</f>
        <v>第3コート</v>
      </c>
      <c r="O13" s="580"/>
      <c r="P13" s="33"/>
      <c r="Q13" s="23"/>
      <c r="R13" s="34"/>
      <c r="S13" s="24" t="str">
        <f>F26</f>
        <v>第4コート</v>
      </c>
      <c r="T13" s="33"/>
      <c r="U13" s="92"/>
      <c r="V13" s="90"/>
    </row>
    <row r="14" spans="2:24" ht="21" customHeight="1" x14ac:dyDescent="0.15">
      <c r="B14" s="15"/>
      <c r="C14" s="22"/>
      <c r="D14" s="23"/>
      <c r="E14" s="35">
        <f>G23</f>
        <v>0.55208333333333337</v>
      </c>
      <c r="F14" s="23"/>
      <c r="G14" s="24"/>
      <c r="H14" s="24"/>
      <c r="I14" s="35">
        <f>G24</f>
        <v>0.55208333333333337</v>
      </c>
      <c r="J14" s="23"/>
      <c r="K14" s="23"/>
      <c r="L14" s="23"/>
      <c r="M14" s="23"/>
      <c r="N14" s="583">
        <f>G25</f>
        <v>0.57430555555555562</v>
      </c>
      <c r="O14" s="580"/>
      <c r="P14" s="23"/>
      <c r="Q14" s="23"/>
      <c r="R14" s="23"/>
      <c r="S14" s="35">
        <f>G26</f>
        <v>0.57430555555555562</v>
      </c>
      <c r="T14" s="23"/>
      <c r="U14" s="92"/>
      <c r="V14" s="90"/>
    </row>
    <row r="15" spans="2:24" s="5" customFormat="1" ht="12" customHeight="1" x14ac:dyDescent="0.15">
      <c r="B15" s="36"/>
      <c r="C15" s="37"/>
      <c r="D15" s="38"/>
      <c r="E15" s="39"/>
      <c r="F15" s="38"/>
      <c r="G15" s="40"/>
      <c r="H15" s="38"/>
      <c r="I15" s="40"/>
      <c r="J15" s="38"/>
      <c r="K15" s="39"/>
      <c r="L15" s="584"/>
      <c r="M15" s="585"/>
      <c r="N15" s="39"/>
      <c r="O15" s="39"/>
      <c r="P15" s="38"/>
      <c r="Q15" s="39"/>
      <c r="R15" s="38"/>
      <c r="S15" s="39"/>
      <c r="T15" s="38"/>
      <c r="U15" s="95"/>
      <c r="V15" s="96"/>
      <c r="X15" s="97"/>
    </row>
    <row r="16" spans="2:24" s="5" customFormat="1" ht="156" customHeight="1" x14ac:dyDescent="0.15">
      <c r="B16" s="36"/>
      <c r="C16" s="37"/>
      <c r="D16" s="41" t="str">
        <f>予選１コート対戦表!Y4</f>
        <v>ブルーイーグルス</v>
      </c>
      <c r="E16" s="39"/>
      <c r="F16" s="41" t="str">
        <f>予選１コート対戦表!Y18</f>
        <v>バディＳＣ江東</v>
      </c>
      <c r="G16" s="40"/>
      <c r="H16" s="41" t="str">
        <f>予選２コート対戦表!Y4</f>
        <v>スターキッカーズS</v>
      </c>
      <c r="I16" s="40"/>
      <c r="J16" s="41" t="str">
        <f>予選２コート対戦表!Y18</f>
        <v>江東フレンドリー</v>
      </c>
      <c r="K16" s="39"/>
      <c r="L16" s="588" t="str">
        <f>予選１コート対戦表!Y11</f>
        <v>江東ＹＭＣＡ</v>
      </c>
      <c r="M16" s="589"/>
      <c r="N16" s="39"/>
      <c r="O16" s="39"/>
      <c r="P16" s="41" t="str">
        <f>予選１コート対戦表!Y25</f>
        <v>スターキッカーズT</v>
      </c>
      <c r="Q16" s="39"/>
      <c r="R16" s="41" t="str">
        <f>予選２コート対戦表!Y11</f>
        <v>スカイＦＣ</v>
      </c>
      <c r="S16" s="39"/>
      <c r="T16" s="41" t="str">
        <f>予選２コート対戦表!Y25</f>
        <v>スターキッカーズK</v>
      </c>
      <c r="U16" s="95"/>
      <c r="V16" s="96"/>
      <c r="X16" s="97"/>
    </row>
    <row r="17" spans="2:24" s="6" customFormat="1" ht="13.5" customHeight="1" x14ac:dyDescent="0.15">
      <c r="B17" s="42"/>
      <c r="C17" s="43"/>
      <c r="D17" s="44" t="s">
        <v>124</v>
      </c>
      <c r="E17" s="45"/>
      <c r="F17" s="44" t="s">
        <v>125</v>
      </c>
      <c r="G17" s="45"/>
      <c r="H17" s="44" t="s">
        <v>126</v>
      </c>
      <c r="I17" s="45"/>
      <c r="J17" s="44" t="s">
        <v>127</v>
      </c>
      <c r="K17" s="45"/>
      <c r="L17" s="590" t="s">
        <v>128</v>
      </c>
      <c r="M17" s="591"/>
      <c r="N17" s="45"/>
      <c r="O17" s="45"/>
      <c r="P17" s="44" t="s">
        <v>129</v>
      </c>
      <c r="Q17" s="45"/>
      <c r="R17" s="44" t="s">
        <v>130</v>
      </c>
      <c r="S17" s="45"/>
      <c r="T17" s="44" t="s">
        <v>131</v>
      </c>
      <c r="U17" s="98"/>
      <c r="V17" s="99"/>
      <c r="X17" s="100"/>
    </row>
    <row r="18" spans="2:24" s="1" customFormat="1" ht="15.75" customHeight="1" x14ac:dyDescent="0.15">
      <c r="B18" s="46"/>
      <c r="C18" s="47"/>
      <c r="D18" s="48"/>
      <c r="E18" s="48"/>
      <c r="F18" s="31" t="str">
        <f>E27</f>
        <v>第３
試合</v>
      </c>
      <c r="G18" s="31"/>
      <c r="H18" s="31" t="str">
        <f>F27</f>
        <v>第3コート</v>
      </c>
      <c r="I18" s="48"/>
      <c r="J18" s="48"/>
      <c r="K18" s="81"/>
      <c r="L18" s="81"/>
      <c r="M18" s="81"/>
      <c r="N18" s="81"/>
      <c r="O18" s="81"/>
      <c r="P18" s="31" t="str">
        <f>E27</f>
        <v>第３
試合</v>
      </c>
      <c r="Q18" s="31"/>
      <c r="R18" s="31" t="str">
        <f>F28</f>
        <v>第4コート</v>
      </c>
      <c r="S18" s="81"/>
      <c r="T18" s="81"/>
      <c r="U18" s="101"/>
      <c r="V18" s="102"/>
      <c r="X18" s="103"/>
    </row>
    <row r="19" spans="2:24" s="7" customFormat="1" ht="28.35" customHeight="1" x14ac:dyDescent="0.15">
      <c r="B19" s="49"/>
      <c r="C19" s="50"/>
      <c r="D19" s="51"/>
      <c r="E19" s="52">
        <f>IF(L27="","",L27)</f>
        <v>1</v>
      </c>
      <c r="F19" s="53"/>
      <c r="G19" s="54">
        <f>G27</f>
        <v>0.59652777777777788</v>
      </c>
      <c r="H19" s="55"/>
      <c r="I19" s="82">
        <f>IF(O27="","",O27)</f>
        <v>0</v>
      </c>
      <c r="J19" s="53"/>
      <c r="K19" s="53"/>
      <c r="L19" s="53"/>
      <c r="M19" s="592">
        <f>IF(L28="","",L28)</f>
        <v>0</v>
      </c>
      <c r="N19" s="593"/>
      <c r="O19" s="53"/>
      <c r="P19" s="53"/>
      <c r="Q19" s="54">
        <f>G28</f>
        <v>0.59652777777777788</v>
      </c>
      <c r="R19" s="53"/>
      <c r="S19" s="592">
        <f>IF(O28="","",O28)</f>
        <v>1</v>
      </c>
      <c r="T19" s="592"/>
      <c r="U19" s="104"/>
      <c r="V19" s="105"/>
    </row>
    <row r="20" spans="2:24" s="8" customFormat="1" ht="11.25" x14ac:dyDescent="0.15">
      <c r="B20" s="56"/>
      <c r="F20" s="9"/>
      <c r="G20" s="57"/>
      <c r="H20" s="57" t="s">
        <v>65</v>
      </c>
      <c r="I20" s="57" t="s">
        <v>66</v>
      </c>
      <c r="J20" s="9" t="s">
        <v>67</v>
      </c>
      <c r="V20" s="106"/>
    </row>
    <row r="21" spans="2:24" s="9" customFormat="1" ht="11.25" x14ac:dyDescent="0.15">
      <c r="B21" s="58"/>
      <c r="D21" s="59">
        <v>2.0833333333333298E-3</v>
      </c>
      <c r="E21" s="59">
        <v>1.8749999999999999E-2</v>
      </c>
      <c r="F21" s="59">
        <v>3.4722222222222199E-3</v>
      </c>
      <c r="G21" s="60">
        <v>3.4722222222222199E-3</v>
      </c>
      <c r="H21" s="60">
        <v>1.0416666666666701E-2</v>
      </c>
      <c r="I21" s="60">
        <v>1.8749999999999999E-2</v>
      </c>
      <c r="J21" s="59">
        <v>3.125E-2</v>
      </c>
      <c r="K21" s="59"/>
      <c r="V21" s="107"/>
    </row>
    <row r="22" spans="2:24" ht="22.5" customHeight="1" x14ac:dyDescent="0.15">
      <c r="B22" s="15"/>
      <c r="C22" s="594"/>
      <c r="D22" s="595"/>
      <c r="E22" s="595"/>
      <c r="F22" s="596"/>
      <c r="G22" s="597" t="s">
        <v>68</v>
      </c>
      <c r="H22" s="597"/>
      <c r="I22" s="597"/>
      <c r="J22" s="598" t="s">
        <v>69</v>
      </c>
      <c r="K22" s="599"/>
      <c r="L22" s="599"/>
      <c r="M22" s="599"/>
      <c r="N22" s="599"/>
      <c r="O22" s="599"/>
      <c r="P22" s="599"/>
      <c r="Q22" s="600"/>
      <c r="R22" s="601" t="s">
        <v>188</v>
      </c>
      <c r="S22" s="601"/>
      <c r="T22" s="601" t="s">
        <v>40</v>
      </c>
      <c r="U22" s="602"/>
      <c r="V22" s="90"/>
    </row>
    <row r="23" spans="2:24" s="1" customFormat="1" ht="25.5" customHeight="1" x14ac:dyDescent="0.15">
      <c r="B23" s="46"/>
      <c r="C23" s="622" t="s">
        <v>70</v>
      </c>
      <c r="D23" s="631"/>
      <c r="E23" s="624" t="s">
        <v>71</v>
      </c>
      <c r="F23" s="62" t="s">
        <v>114</v>
      </c>
      <c r="G23" s="63">
        <v>0.55208333333333337</v>
      </c>
      <c r="H23" s="64" t="s">
        <v>44</v>
      </c>
      <c r="I23" s="83">
        <f t="shared" ref="I23" si="0">G23+$I$21</f>
        <v>0.57083333333333341</v>
      </c>
      <c r="J23" s="603" t="str">
        <f>D16</f>
        <v>ブルーイーグルス</v>
      </c>
      <c r="K23" s="604"/>
      <c r="L23" s="84">
        <v>0</v>
      </c>
      <c r="M23" s="605" t="s">
        <v>73</v>
      </c>
      <c r="N23" s="605"/>
      <c r="O23" s="84">
        <v>2</v>
      </c>
      <c r="P23" s="606" t="str">
        <f>F16</f>
        <v>バディＳＣ江東</v>
      </c>
      <c r="Q23" s="603"/>
      <c r="R23" s="633" t="str">
        <f>R16</f>
        <v>スカイＦＣ</v>
      </c>
      <c r="S23" s="633"/>
      <c r="T23" s="633" t="str">
        <f>T16</f>
        <v>スターキッカーズK</v>
      </c>
      <c r="U23" s="634"/>
      <c r="V23" s="108" t="s">
        <v>74</v>
      </c>
    </row>
    <row r="24" spans="2:24" s="1" customFormat="1" ht="25.5" customHeight="1" x14ac:dyDescent="0.15">
      <c r="B24" s="46"/>
      <c r="C24" s="632"/>
      <c r="D24" s="631"/>
      <c r="E24" s="625"/>
      <c r="F24" s="62" t="s">
        <v>115</v>
      </c>
      <c r="G24" s="63">
        <f t="shared" ref="G24" si="1">G23</f>
        <v>0.55208333333333337</v>
      </c>
      <c r="H24" s="64" t="s">
        <v>44</v>
      </c>
      <c r="I24" s="83">
        <f t="shared" ref="I24:I30" si="2">G24+$I$21</f>
        <v>0.57083333333333341</v>
      </c>
      <c r="J24" s="603" t="str">
        <f>H16</f>
        <v>スターキッカーズS</v>
      </c>
      <c r="K24" s="604"/>
      <c r="L24" s="84">
        <v>1</v>
      </c>
      <c r="M24" s="605" t="s">
        <v>73</v>
      </c>
      <c r="N24" s="605"/>
      <c r="O24" s="84">
        <v>3</v>
      </c>
      <c r="P24" s="606" t="str">
        <f>J16</f>
        <v>江東フレンドリー</v>
      </c>
      <c r="Q24" s="603"/>
      <c r="R24" s="633" t="str">
        <f>L16</f>
        <v>江東ＹＭＣＡ</v>
      </c>
      <c r="S24" s="633"/>
      <c r="T24" s="633" t="str">
        <f>P16</f>
        <v>スターキッカーズT</v>
      </c>
      <c r="U24" s="634"/>
      <c r="V24" s="108" t="s">
        <v>76</v>
      </c>
    </row>
    <row r="25" spans="2:24" s="1" customFormat="1" ht="25.5" customHeight="1" x14ac:dyDescent="0.15">
      <c r="B25" s="46"/>
      <c r="C25" s="632"/>
      <c r="D25" s="631"/>
      <c r="E25" s="624" t="s">
        <v>77</v>
      </c>
      <c r="F25" s="62" t="s">
        <v>114</v>
      </c>
      <c r="G25" s="63">
        <f>I24+$G$21</f>
        <v>0.57430555555555562</v>
      </c>
      <c r="H25" s="64" t="s">
        <v>44</v>
      </c>
      <c r="I25" s="83">
        <f t="shared" si="2"/>
        <v>0.59305555555555567</v>
      </c>
      <c r="J25" s="603" t="str">
        <f>L16</f>
        <v>江東ＹＭＣＡ</v>
      </c>
      <c r="K25" s="604"/>
      <c r="L25" s="84">
        <v>0</v>
      </c>
      <c r="M25" s="605" t="s">
        <v>73</v>
      </c>
      <c r="N25" s="605"/>
      <c r="O25" s="84">
        <v>2</v>
      </c>
      <c r="P25" s="606" t="str">
        <f>P16</f>
        <v>スターキッカーズT</v>
      </c>
      <c r="Q25" s="603"/>
      <c r="R25" s="633" t="str">
        <f>H16</f>
        <v>スターキッカーズS</v>
      </c>
      <c r="S25" s="633"/>
      <c r="T25" s="633" t="str">
        <f>J16</f>
        <v>江東フレンドリー</v>
      </c>
      <c r="U25" s="634"/>
      <c r="V25" s="108" t="s">
        <v>78</v>
      </c>
    </row>
    <row r="26" spans="2:24" s="1" customFormat="1" ht="25.5" customHeight="1" x14ac:dyDescent="0.15">
      <c r="B26" s="46"/>
      <c r="C26" s="632"/>
      <c r="D26" s="631"/>
      <c r="E26" s="626"/>
      <c r="F26" s="62" t="s">
        <v>115</v>
      </c>
      <c r="G26" s="63">
        <f>G25</f>
        <v>0.57430555555555562</v>
      </c>
      <c r="H26" s="64" t="s">
        <v>44</v>
      </c>
      <c r="I26" s="83">
        <f t="shared" si="2"/>
        <v>0.59305555555555567</v>
      </c>
      <c r="J26" s="603" t="str">
        <f>R16</f>
        <v>スカイＦＣ</v>
      </c>
      <c r="K26" s="604"/>
      <c r="L26" s="84">
        <v>2</v>
      </c>
      <c r="M26" s="605" t="s">
        <v>73</v>
      </c>
      <c r="N26" s="605"/>
      <c r="O26" s="84">
        <v>0</v>
      </c>
      <c r="P26" s="606" t="str">
        <f>T16</f>
        <v>スターキッカーズK</v>
      </c>
      <c r="Q26" s="603"/>
      <c r="R26" s="633" t="str">
        <f>D16</f>
        <v>ブルーイーグルス</v>
      </c>
      <c r="S26" s="633"/>
      <c r="T26" s="633" t="str">
        <f>P23</f>
        <v>バディＳＣ江東</v>
      </c>
      <c r="U26" s="634"/>
      <c r="V26" s="108" t="s">
        <v>79</v>
      </c>
    </row>
    <row r="27" spans="2:24" s="1" customFormat="1" ht="25.5" customHeight="1" x14ac:dyDescent="0.15">
      <c r="B27" s="46"/>
      <c r="C27" s="627" t="s">
        <v>80</v>
      </c>
      <c r="D27" s="628"/>
      <c r="E27" s="624" t="s">
        <v>81</v>
      </c>
      <c r="F27" s="62" t="s">
        <v>114</v>
      </c>
      <c r="G27" s="63">
        <f>I26+G21</f>
        <v>0.59652777777777788</v>
      </c>
      <c r="H27" s="64" t="s">
        <v>44</v>
      </c>
      <c r="I27" s="83">
        <f t="shared" si="2"/>
        <v>0.61527777777777792</v>
      </c>
      <c r="J27" s="609" t="s">
        <v>145</v>
      </c>
      <c r="K27" s="610"/>
      <c r="L27" s="85">
        <v>1</v>
      </c>
      <c r="M27" s="605" t="s">
        <v>73</v>
      </c>
      <c r="N27" s="605"/>
      <c r="O27" s="85">
        <v>0</v>
      </c>
      <c r="P27" s="612" t="s">
        <v>172</v>
      </c>
      <c r="Q27" s="609"/>
      <c r="R27" s="609" t="str">
        <f>J30</f>
        <v>スターキッカーズT</v>
      </c>
      <c r="S27" s="609"/>
      <c r="T27" s="609" t="str">
        <f>P30</f>
        <v>スカイＦＣ</v>
      </c>
      <c r="U27" s="613"/>
      <c r="V27" s="108" t="s">
        <v>84</v>
      </c>
    </row>
    <row r="28" spans="2:24" s="1" customFormat="1" ht="25.5" customHeight="1" x14ac:dyDescent="0.15">
      <c r="B28" s="46"/>
      <c r="C28" s="629"/>
      <c r="D28" s="630"/>
      <c r="E28" s="626"/>
      <c r="F28" s="62" t="s">
        <v>115</v>
      </c>
      <c r="G28" s="63">
        <f>G27</f>
        <v>0.59652777777777788</v>
      </c>
      <c r="H28" s="64" t="s">
        <v>44</v>
      </c>
      <c r="I28" s="83">
        <f t="shared" si="2"/>
        <v>0.61527777777777792</v>
      </c>
      <c r="J28" s="609" t="s">
        <v>198</v>
      </c>
      <c r="K28" s="610"/>
      <c r="L28" s="85">
        <v>0</v>
      </c>
      <c r="M28" s="605" t="s">
        <v>73</v>
      </c>
      <c r="N28" s="605"/>
      <c r="O28" s="85">
        <v>1</v>
      </c>
      <c r="P28" s="612" t="s">
        <v>179</v>
      </c>
      <c r="Q28" s="609"/>
      <c r="R28" s="609" t="str">
        <f>J29</f>
        <v>バディＳＣ江東</v>
      </c>
      <c r="S28" s="609"/>
      <c r="T28" s="609" t="str">
        <f>P29</f>
        <v>江東フレンドリー</v>
      </c>
      <c r="U28" s="613"/>
      <c r="V28" s="108" t="s">
        <v>87</v>
      </c>
    </row>
    <row r="29" spans="2:24" s="1" customFormat="1" ht="25.5" customHeight="1" x14ac:dyDescent="0.15">
      <c r="B29" s="46"/>
      <c r="C29" s="622" t="s">
        <v>88</v>
      </c>
      <c r="D29" s="631"/>
      <c r="E29" s="624" t="s">
        <v>89</v>
      </c>
      <c r="F29" s="62" t="s">
        <v>114</v>
      </c>
      <c r="G29" s="63">
        <f t="shared" ref="G29" si="3">I28+$G$21</f>
        <v>0.61875000000000013</v>
      </c>
      <c r="H29" s="64" t="s">
        <v>44</v>
      </c>
      <c r="I29" s="83">
        <f t="shared" si="2"/>
        <v>0.63750000000000018</v>
      </c>
      <c r="J29" s="609" t="s">
        <v>167</v>
      </c>
      <c r="K29" s="610"/>
      <c r="L29" s="85">
        <v>1</v>
      </c>
      <c r="M29" s="605" t="s">
        <v>73</v>
      </c>
      <c r="N29" s="605"/>
      <c r="O29" s="85">
        <v>0</v>
      </c>
      <c r="P29" s="612" t="s">
        <v>174</v>
      </c>
      <c r="Q29" s="609"/>
      <c r="R29" s="609" t="str">
        <f>J28</f>
        <v>江東ＹＭＣＡ</v>
      </c>
      <c r="S29" s="609"/>
      <c r="T29" s="609" t="str">
        <f>P28</f>
        <v>スターキッカーズK</v>
      </c>
      <c r="U29" s="613"/>
      <c r="V29" s="108" t="s">
        <v>92</v>
      </c>
    </row>
    <row r="30" spans="2:24" s="1" customFormat="1" ht="25.5" customHeight="1" x14ac:dyDescent="0.15">
      <c r="B30" s="46"/>
      <c r="C30" s="632"/>
      <c r="D30" s="631"/>
      <c r="E30" s="626"/>
      <c r="F30" s="62" t="s">
        <v>115</v>
      </c>
      <c r="G30" s="63">
        <f>G29</f>
        <v>0.61875000000000013</v>
      </c>
      <c r="H30" s="64" t="s">
        <v>44</v>
      </c>
      <c r="I30" s="83">
        <f t="shared" si="2"/>
        <v>0.63750000000000018</v>
      </c>
      <c r="J30" s="609" t="s">
        <v>169</v>
      </c>
      <c r="K30" s="610"/>
      <c r="L30" s="85">
        <v>0</v>
      </c>
      <c r="M30" s="605" t="s">
        <v>73</v>
      </c>
      <c r="N30" s="605"/>
      <c r="O30" s="85">
        <v>1</v>
      </c>
      <c r="P30" s="612" t="s">
        <v>173</v>
      </c>
      <c r="Q30" s="609"/>
      <c r="R30" s="609" t="str">
        <f>J27</f>
        <v>ブルーイーグルス</v>
      </c>
      <c r="S30" s="609"/>
      <c r="T30" s="609" t="str">
        <f>P27</f>
        <v>スターキッカーズS</v>
      </c>
      <c r="U30" s="613"/>
      <c r="V30" s="108" t="s">
        <v>95</v>
      </c>
    </row>
    <row r="31" spans="2:24" s="1" customFormat="1" ht="30" customHeight="1" x14ac:dyDescent="0.15">
      <c r="B31" s="46"/>
      <c r="C31" s="622" t="s">
        <v>96</v>
      </c>
      <c r="D31" s="623"/>
      <c r="E31" s="61" t="s">
        <v>97</v>
      </c>
      <c r="F31" s="62" t="s">
        <v>152</v>
      </c>
      <c r="G31" s="63">
        <v>0.64444444444444449</v>
      </c>
      <c r="H31" s="64" t="s">
        <v>44</v>
      </c>
      <c r="I31" s="83">
        <f>G31+I21</f>
        <v>0.66319444444444453</v>
      </c>
      <c r="J31" s="609" t="s">
        <v>174</v>
      </c>
      <c r="K31" s="610"/>
      <c r="L31" s="85">
        <v>5</v>
      </c>
      <c r="M31" s="605" t="s">
        <v>73</v>
      </c>
      <c r="N31" s="605"/>
      <c r="O31" s="85">
        <v>1</v>
      </c>
      <c r="P31" s="612" t="s">
        <v>169</v>
      </c>
      <c r="Q31" s="609"/>
      <c r="R31" s="609" t="s">
        <v>197</v>
      </c>
      <c r="S31" s="609"/>
      <c r="T31" s="609" t="s">
        <v>197</v>
      </c>
      <c r="U31" s="613"/>
      <c r="V31" s="108" t="s">
        <v>100</v>
      </c>
    </row>
    <row r="32" spans="2:24" s="1" customFormat="1" ht="30" customHeight="1" x14ac:dyDescent="0.15">
      <c r="B32" s="46"/>
      <c r="C32" s="614" t="s">
        <v>101</v>
      </c>
      <c r="D32" s="615"/>
      <c r="E32" s="65" t="s">
        <v>102</v>
      </c>
      <c r="F32" s="66" t="s">
        <v>114</v>
      </c>
      <c r="G32" s="67">
        <f t="shared" ref="G32:I32" si="4">G31</f>
        <v>0.64444444444444449</v>
      </c>
      <c r="H32" s="518" t="str">
        <f t="shared" si="4"/>
        <v>～</v>
      </c>
      <c r="I32" s="86">
        <f t="shared" si="4"/>
        <v>0.66319444444444453</v>
      </c>
      <c r="J32" s="616" t="s">
        <v>199</v>
      </c>
      <c r="K32" s="617"/>
      <c r="L32" s="87">
        <v>4</v>
      </c>
      <c r="M32" s="635" t="s">
        <v>73</v>
      </c>
      <c r="N32" s="636"/>
      <c r="O32" s="87">
        <v>0</v>
      </c>
      <c r="P32" s="620" t="s">
        <v>173</v>
      </c>
      <c r="Q32" s="616"/>
      <c r="R32" s="616" t="s">
        <v>197</v>
      </c>
      <c r="S32" s="616"/>
      <c r="T32" s="616" t="s">
        <v>197</v>
      </c>
      <c r="U32" s="621"/>
      <c r="V32" s="108" t="s">
        <v>105</v>
      </c>
    </row>
    <row r="33" spans="2:22" s="1" customFormat="1" ht="11.25" customHeight="1" x14ac:dyDescent="0.15">
      <c r="B33" s="46"/>
      <c r="C33" s="69"/>
      <c r="D33" s="70"/>
      <c r="E33" s="70"/>
      <c r="F33" s="70"/>
      <c r="G33" s="71"/>
      <c r="H33" s="70"/>
      <c r="I33" s="7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02"/>
    </row>
    <row r="34" spans="2:22" ht="8.25" customHeight="1" x14ac:dyDescent="0.15">
      <c r="B34" s="72"/>
      <c r="C34" s="73"/>
      <c r="D34" s="73"/>
      <c r="E34" s="73"/>
      <c r="F34" s="73"/>
      <c r="G34" s="74"/>
      <c r="H34" s="75"/>
      <c r="I34" s="7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9"/>
    </row>
  </sheetData>
  <mergeCells count="77">
    <mergeCell ref="E23:E24"/>
    <mergeCell ref="E25:E26"/>
    <mergeCell ref="E27:E28"/>
    <mergeCell ref="E29:E30"/>
    <mergeCell ref="C23:D26"/>
    <mergeCell ref="C27:D28"/>
    <mergeCell ref="C29:D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J30:K30"/>
    <mergeCell ref="M30:N30"/>
    <mergeCell ref="P30:Q30"/>
    <mergeCell ref="R30:S30"/>
    <mergeCell ref="T30:U30"/>
    <mergeCell ref="J29:K29"/>
    <mergeCell ref="M29:N29"/>
    <mergeCell ref="P29:Q29"/>
    <mergeCell ref="R29:S29"/>
    <mergeCell ref="T29:U29"/>
    <mergeCell ref="J28:K28"/>
    <mergeCell ref="M28:N28"/>
    <mergeCell ref="P28:Q28"/>
    <mergeCell ref="R28:S28"/>
    <mergeCell ref="T28:U28"/>
    <mergeCell ref="J27:K27"/>
    <mergeCell ref="M27:N27"/>
    <mergeCell ref="P27:Q27"/>
    <mergeCell ref="R27:S27"/>
    <mergeCell ref="T27:U27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5:U25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3:U23"/>
    <mergeCell ref="M19:N19"/>
    <mergeCell ref="S19:T19"/>
    <mergeCell ref="C22:F22"/>
    <mergeCell ref="G22:I22"/>
    <mergeCell ref="J22:Q22"/>
    <mergeCell ref="R22:S22"/>
    <mergeCell ref="T22:U22"/>
    <mergeCell ref="N13:O13"/>
    <mergeCell ref="N14:O14"/>
    <mergeCell ref="L15:M15"/>
    <mergeCell ref="L16:M16"/>
    <mergeCell ref="L17:M17"/>
    <mergeCell ref="Q5:R5"/>
    <mergeCell ref="O6:P6"/>
    <mergeCell ref="H7:I7"/>
    <mergeCell ref="N8:O8"/>
    <mergeCell ref="L12:M12"/>
    <mergeCell ref="N12:O12"/>
  </mergeCells>
  <phoneticPr fontId="59"/>
  <pageMargins left="0.20902777777777801" right="0.22916666666666699" top="0.55902777777777801" bottom="0.98263888888888895" header="0.27916666666666701" footer="0.51180555555555596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workbookViewId="0"/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10" customWidth="1"/>
    <col min="7" max="7" width="6.5" style="11" customWidth="1"/>
    <col min="8" max="8" width="5.625" style="11" customWidth="1"/>
    <col min="9" max="9" width="6.125" style="11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12"/>
      <c r="C2" s="13"/>
      <c r="D2" s="13"/>
      <c r="E2" s="13"/>
      <c r="F2" s="13"/>
      <c r="G2" s="14"/>
      <c r="H2" s="14"/>
      <c r="I2" s="1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89"/>
    </row>
    <row r="3" spans="2:24" s="110" customFormat="1" ht="18.75" customHeight="1" x14ac:dyDescent="0.2">
      <c r="B3" s="111"/>
      <c r="C3" s="112" t="s">
        <v>151</v>
      </c>
      <c r="D3" s="113"/>
      <c r="E3" s="113"/>
      <c r="F3" s="113"/>
      <c r="G3" s="113"/>
      <c r="H3" s="113"/>
      <c r="I3" s="113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7"/>
    </row>
    <row r="4" spans="2:24" ht="9" customHeight="1" x14ac:dyDescent="0.15">
      <c r="B4" s="15"/>
      <c r="V4" s="90"/>
    </row>
    <row r="5" spans="2:24" ht="61.5" customHeight="1" x14ac:dyDescent="0.15">
      <c r="B5" s="15"/>
      <c r="C5" s="18"/>
      <c r="D5" s="19"/>
      <c r="E5" s="19"/>
      <c r="F5" s="19"/>
      <c r="G5" s="20">
        <f>IF(L32="","",L32)</f>
        <v>2</v>
      </c>
      <c r="H5" s="21"/>
      <c r="I5" s="21"/>
      <c r="J5" s="19" t="str">
        <f>E32</f>
        <v>第６
試合</v>
      </c>
      <c r="K5" s="21"/>
      <c r="L5" s="19" t="str">
        <f>F32</f>
        <v>第2コート</v>
      </c>
      <c r="M5" s="19"/>
      <c r="N5" s="19"/>
      <c r="O5" s="19"/>
      <c r="P5" s="19"/>
      <c r="Q5" s="576">
        <f>IF(O32="","",O32)</f>
        <v>1</v>
      </c>
      <c r="R5" s="576"/>
      <c r="S5" s="19"/>
      <c r="T5" s="19"/>
      <c r="U5" s="91"/>
      <c r="V5" s="90"/>
    </row>
    <row r="6" spans="2:24" ht="14.1" customHeight="1" x14ac:dyDescent="0.15">
      <c r="B6" s="15"/>
      <c r="C6" s="22"/>
      <c r="D6" s="23"/>
      <c r="E6" s="23"/>
      <c r="F6" s="23"/>
      <c r="G6" s="24"/>
      <c r="H6" s="24"/>
      <c r="I6" s="24"/>
      <c r="J6" s="23"/>
      <c r="K6" s="78">
        <f>G32</f>
        <v>0.64444444444444449</v>
      </c>
      <c r="L6" s="23"/>
      <c r="M6" s="23"/>
      <c r="N6" s="23"/>
      <c r="O6" s="577"/>
      <c r="P6" s="577"/>
      <c r="Q6" s="23"/>
      <c r="R6" s="23"/>
      <c r="S6" s="23"/>
      <c r="T6" s="23"/>
      <c r="U6" s="92"/>
      <c r="V6" s="90"/>
    </row>
    <row r="7" spans="2:24" ht="23.45" customHeight="1" x14ac:dyDescent="0.15">
      <c r="B7" s="15"/>
      <c r="C7" s="22"/>
      <c r="D7" s="23"/>
      <c r="E7" s="23"/>
      <c r="F7" s="23"/>
      <c r="G7" s="24"/>
      <c r="H7" s="578">
        <f>IF(L31="","",L31)</f>
        <v>5</v>
      </c>
      <c r="I7" s="578"/>
      <c r="J7" s="23" t="str">
        <f>E31</f>
        <v>第５
試合</v>
      </c>
      <c r="K7" s="24"/>
      <c r="L7" s="23" t="str">
        <f>F31</f>
        <v>第1コート</v>
      </c>
      <c r="M7" s="23"/>
      <c r="N7" s="23"/>
      <c r="O7" s="79">
        <f>IF(O31="","",O31)</f>
        <v>0</v>
      </c>
      <c r="P7" s="80"/>
      <c r="Q7" s="23"/>
      <c r="R7" s="23"/>
      <c r="S7" s="23"/>
      <c r="T7" s="23"/>
      <c r="U7" s="92"/>
      <c r="V7" s="90"/>
    </row>
    <row r="8" spans="2:24" ht="15" customHeight="1" x14ac:dyDescent="0.15">
      <c r="B8" s="15"/>
      <c r="C8" s="22"/>
      <c r="D8" s="23"/>
      <c r="E8" s="25">
        <f>IF(L29="","",L29)</f>
        <v>1</v>
      </c>
      <c r="F8" s="26"/>
      <c r="G8" s="27"/>
      <c r="H8" s="27"/>
      <c r="I8" s="79">
        <f>IF(O29="","",O29)</f>
        <v>0</v>
      </c>
      <c r="J8" s="23"/>
      <c r="K8" s="78">
        <f>G31</f>
        <v>0.64444444444444449</v>
      </c>
      <c r="L8" s="23"/>
      <c r="M8" s="23"/>
      <c r="N8" s="579">
        <f>IF(L30="","",L30)</f>
        <v>0</v>
      </c>
      <c r="O8" s="580"/>
      <c r="P8" s="27"/>
      <c r="Q8" s="27"/>
      <c r="R8" s="79"/>
      <c r="S8" s="79">
        <f>IF(O30="","",O30)</f>
        <v>1</v>
      </c>
      <c r="T8" s="23"/>
      <c r="U8" s="92"/>
      <c r="V8" s="90"/>
    </row>
    <row r="9" spans="2:24" s="4" customFormat="1" ht="12" customHeight="1" x14ac:dyDescent="0.15">
      <c r="B9" s="28"/>
      <c r="C9" s="29"/>
      <c r="D9" s="30"/>
      <c r="E9" s="30"/>
      <c r="F9" s="30"/>
      <c r="G9" s="31" t="str">
        <f>E29</f>
        <v>第４
試合</v>
      </c>
      <c r="H9" s="31"/>
      <c r="I9" s="31"/>
      <c r="J9" s="30"/>
      <c r="K9" s="30"/>
      <c r="L9" s="30"/>
      <c r="M9" s="30"/>
      <c r="N9" s="30"/>
      <c r="O9" s="30"/>
      <c r="P9" s="30"/>
      <c r="Q9" s="31" t="str">
        <f>E29</f>
        <v>第４
試合</v>
      </c>
      <c r="R9" s="30"/>
      <c r="S9" s="30"/>
      <c r="T9" s="30"/>
      <c r="U9" s="93"/>
      <c r="V9" s="94"/>
    </row>
    <row r="10" spans="2:24" s="4" customFormat="1" ht="12" customHeight="1" x14ac:dyDescent="0.15">
      <c r="B10" s="28"/>
      <c r="C10" s="29"/>
      <c r="D10" s="30"/>
      <c r="E10" s="30"/>
      <c r="F10" s="30"/>
      <c r="G10" s="31" t="str">
        <f>F29</f>
        <v>第1コート</v>
      </c>
      <c r="H10" s="31"/>
      <c r="I10" s="31"/>
      <c r="J10" s="30"/>
      <c r="K10" s="30"/>
      <c r="L10" s="30"/>
      <c r="M10" s="30"/>
      <c r="N10" s="30"/>
      <c r="O10" s="30"/>
      <c r="P10" s="30"/>
      <c r="Q10" s="31" t="str">
        <f>F30</f>
        <v>第2コート</v>
      </c>
      <c r="R10" s="30"/>
      <c r="S10" s="30"/>
      <c r="T10" s="30"/>
      <c r="U10" s="93"/>
      <c r="V10" s="94"/>
    </row>
    <row r="11" spans="2:24" s="4" customFormat="1" ht="12" customHeight="1" x14ac:dyDescent="0.15">
      <c r="B11" s="28"/>
      <c r="C11" s="29"/>
      <c r="D11" s="30"/>
      <c r="E11" s="30"/>
      <c r="F11" s="30"/>
      <c r="G11" s="32">
        <f>G29</f>
        <v>0.61875000000000013</v>
      </c>
      <c r="H11" s="31"/>
      <c r="I11" s="31"/>
      <c r="J11" s="30"/>
      <c r="K11" s="30"/>
      <c r="L11" s="30"/>
      <c r="M11" s="30"/>
      <c r="N11" s="30"/>
      <c r="O11" s="30"/>
      <c r="P11" s="30"/>
      <c r="Q11" s="32">
        <f>G30</f>
        <v>0.61875000000000013</v>
      </c>
      <c r="R11" s="30"/>
      <c r="S11" s="30"/>
      <c r="T11" s="30"/>
      <c r="U11" s="93"/>
      <c r="V11" s="94"/>
    </row>
    <row r="12" spans="2:24" ht="29.25" customHeight="1" x14ac:dyDescent="0.15">
      <c r="B12" s="15"/>
      <c r="C12" s="22"/>
      <c r="D12" s="25">
        <f>IF(L23="","",L23)</f>
        <v>2</v>
      </c>
      <c r="E12" s="24" t="str">
        <f>E23</f>
        <v>第１
試合</v>
      </c>
      <c r="F12" s="33">
        <f>IF(O23="","",O23)</f>
        <v>0</v>
      </c>
      <c r="G12" s="24"/>
      <c r="H12" s="34">
        <f>IF(L24="","",L24)</f>
        <v>1</v>
      </c>
      <c r="I12" s="24" t="str">
        <f>E23</f>
        <v>第１
試合</v>
      </c>
      <c r="J12" s="33">
        <f>IF(O24="","",O24)</f>
        <v>0</v>
      </c>
      <c r="K12" s="23"/>
      <c r="L12" s="581">
        <f>IF(L25="","",L25)</f>
        <v>3</v>
      </c>
      <c r="M12" s="581"/>
      <c r="N12" s="582" t="str">
        <f>E25</f>
        <v>第２
試合</v>
      </c>
      <c r="O12" s="580"/>
      <c r="P12" s="33">
        <f>IF(O25="","",O25)</f>
        <v>1</v>
      </c>
      <c r="Q12" s="23"/>
      <c r="R12" s="34">
        <f>IF(L26="","",L26)</f>
        <v>2</v>
      </c>
      <c r="S12" s="24" t="str">
        <f>E25</f>
        <v>第２
試合</v>
      </c>
      <c r="T12" s="33">
        <f>IF(O26="","",O26)</f>
        <v>0</v>
      </c>
      <c r="U12" s="92"/>
      <c r="V12" s="90"/>
    </row>
    <row r="13" spans="2:24" ht="15" customHeight="1" x14ac:dyDescent="0.15">
      <c r="B13" s="15"/>
      <c r="C13" s="22"/>
      <c r="D13" s="25"/>
      <c r="E13" s="24" t="str">
        <f>F23</f>
        <v>第1コート</v>
      </c>
      <c r="F13" s="33"/>
      <c r="G13" s="24"/>
      <c r="H13" s="34"/>
      <c r="I13" s="24" t="str">
        <f>F24</f>
        <v>第2コート</v>
      </c>
      <c r="J13" s="33"/>
      <c r="K13" s="23"/>
      <c r="L13" s="34"/>
      <c r="M13" s="34"/>
      <c r="N13" s="582" t="str">
        <f>F25</f>
        <v>第1コート</v>
      </c>
      <c r="O13" s="580"/>
      <c r="P13" s="33"/>
      <c r="Q13" s="23"/>
      <c r="R13" s="34"/>
      <c r="S13" s="24" t="str">
        <f>F26</f>
        <v>第2コート</v>
      </c>
      <c r="T13" s="33"/>
      <c r="U13" s="92"/>
      <c r="V13" s="90"/>
    </row>
    <row r="14" spans="2:24" ht="21" customHeight="1" x14ac:dyDescent="0.15">
      <c r="B14" s="15"/>
      <c r="C14" s="22"/>
      <c r="D14" s="23"/>
      <c r="E14" s="35">
        <f>G23</f>
        <v>0.55208333333333337</v>
      </c>
      <c r="F14" s="23"/>
      <c r="G14" s="24"/>
      <c r="H14" s="24"/>
      <c r="I14" s="35">
        <f>G24</f>
        <v>0.55208333333333337</v>
      </c>
      <c r="J14" s="23"/>
      <c r="K14" s="23"/>
      <c r="L14" s="23"/>
      <c r="M14" s="23"/>
      <c r="N14" s="583">
        <f>G25</f>
        <v>0.57430555555555562</v>
      </c>
      <c r="O14" s="580"/>
      <c r="P14" s="23"/>
      <c r="Q14" s="23"/>
      <c r="R14" s="23"/>
      <c r="S14" s="35">
        <f>G26</f>
        <v>0.57430555555555562</v>
      </c>
      <c r="T14" s="23"/>
      <c r="U14" s="92"/>
      <c r="V14" s="90"/>
    </row>
    <row r="15" spans="2:24" s="5" customFormat="1" ht="12" customHeight="1" x14ac:dyDescent="0.15">
      <c r="B15" s="36"/>
      <c r="C15" s="37"/>
      <c r="D15" s="38"/>
      <c r="E15" s="39"/>
      <c r="F15" s="38"/>
      <c r="G15" s="40"/>
      <c r="H15" s="38"/>
      <c r="I15" s="40"/>
      <c r="J15" s="38"/>
      <c r="K15" s="39"/>
      <c r="L15" s="584"/>
      <c r="M15" s="585"/>
      <c r="N15" s="39"/>
      <c r="O15" s="39"/>
      <c r="P15" s="38"/>
      <c r="Q15" s="39"/>
      <c r="R15" s="38"/>
      <c r="S15" s="39"/>
      <c r="T15" s="38"/>
      <c r="U15" s="95"/>
      <c r="V15" s="96"/>
      <c r="X15" s="97"/>
    </row>
    <row r="16" spans="2:24" s="5" customFormat="1" ht="156" customHeight="1" x14ac:dyDescent="0.15">
      <c r="B16" s="36"/>
      <c r="C16" s="37"/>
      <c r="D16" s="41" t="str">
        <f>予選１コート対戦表!Y5</f>
        <v>深川レインボーズ</v>
      </c>
      <c r="E16" s="39"/>
      <c r="F16" s="41" t="str">
        <f>予選１コート対戦表!Y19</f>
        <v>Ｊスターズ</v>
      </c>
      <c r="G16" s="40"/>
      <c r="H16" s="41" t="str">
        <f>予選２コート対戦表!Y5</f>
        <v>ＦＣ城東</v>
      </c>
      <c r="I16" s="40"/>
      <c r="J16" s="41" t="str">
        <f>予選２コート対戦表!Y19</f>
        <v>新林ＳＣ</v>
      </c>
      <c r="K16" s="39"/>
      <c r="L16" s="588" t="str">
        <f>予選１コート対戦表!Y12</f>
        <v>新浜ＦＣ</v>
      </c>
      <c r="M16" s="589"/>
      <c r="N16" s="39"/>
      <c r="O16" s="39"/>
      <c r="P16" s="41" t="str">
        <f>予選１コート対戦表!Y26</f>
        <v>ヴァロールＳＣ</v>
      </c>
      <c r="Q16" s="39"/>
      <c r="R16" s="41" t="str">
        <f>予選２コート対戦表!Y12</f>
        <v>五砂ＦＣ</v>
      </c>
      <c r="S16" s="39"/>
      <c r="T16" s="41" t="str">
        <f>予選２コート対戦表!Y26</f>
        <v>砂町ＳＣ</v>
      </c>
      <c r="U16" s="95"/>
      <c r="V16" s="96"/>
      <c r="X16" s="97"/>
    </row>
    <row r="17" spans="2:24" s="6" customFormat="1" ht="13.5" customHeight="1" x14ac:dyDescent="0.15">
      <c r="B17" s="42"/>
      <c r="C17" s="43"/>
      <c r="D17" s="44" t="s">
        <v>116</v>
      </c>
      <c r="E17" s="45"/>
      <c r="F17" s="44" t="s">
        <v>117</v>
      </c>
      <c r="G17" s="45"/>
      <c r="H17" s="44" t="s">
        <v>118</v>
      </c>
      <c r="I17" s="45"/>
      <c r="J17" s="44" t="s">
        <v>119</v>
      </c>
      <c r="K17" s="45"/>
      <c r="L17" s="590" t="s">
        <v>120</v>
      </c>
      <c r="M17" s="591"/>
      <c r="N17" s="45"/>
      <c r="O17" s="45"/>
      <c r="P17" s="44" t="s">
        <v>121</v>
      </c>
      <c r="Q17" s="45"/>
      <c r="R17" s="44" t="s">
        <v>122</v>
      </c>
      <c r="S17" s="45"/>
      <c r="T17" s="44" t="s">
        <v>123</v>
      </c>
      <c r="U17" s="98"/>
      <c r="V17" s="99"/>
      <c r="X17" s="100"/>
    </row>
    <row r="18" spans="2:24" s="1" customFormat="1" ht="15.75" customHeight="1" x14ac:dyDescent="0.15">
      <c r="B18" s="46"/>
      <c r="C18" s="47"/>
      <c r="D18" s="48"/>
      <c r="E18" s="48"/>
      <c r="F18" s="31" t="str">
        <f>E27</f>
        <v>第３
試合</v>
      </c>
      <c r="G18" s="31"/>
      <c r="H18" s="31" t="str">
        <f>F27</f>
        <v>第1コート</v>
      </c>
      <c r="I18" s="48"/>
      <c r="J18" s="48"/>
      <c r="K18" s="81"/>
      <c r="L18" s="81"/>
      <c r="M18" s="81"/>
      <c r="N18" s="81"/>
      <c r="O18" s="81"/>
      <c r="P18" s="31" t="str">
        <f>E27</f>
        <v>第３
試合</v>
      </c>
      <c r="Q18" s="31"/>
      <c r="R18" s="31" t="str">
        <f>F28</f>
        <v>第2コート</v>
      </c>
      <c r="S18" s="81"/>
      <c r="T18" s="81"/>
      <c r="U18" s="101"/>
      <c r="V18" s="102"/>
      <c r="X18" s="103"/>
    </row>
    <row r="19" spans="2:24" s="7" customFormat="1" ht="28.35" customHeight="1" x14ac:dyDescent="0.15">
      <c r="B19" s="49"/>
      <c r="C19" s="50"/>
      <c r="D19" s="51"/>
      <c r="E19" s="52">
        <f>IF(L27="","",L27)</f>
        <v>1</v>
      </c>
      <c r="F19" s="53"/>
      <c r="G19" s="54">
        <f>G27</f>
        <v>0.59652777777777788</v>
      </c>
      <c r="H19" s="55"/>
      <c r="I19" s="82">
        <f>IF(O27="","",O27)</f>
        <v>0</v>
      </c>
      <c r="J19" s="53"/>
      <c r="K19" s="53"/>
      <c r="L19" s="53"/>
      <c r="M19" s="592">
        <f>IF(L28="","",L28)</f>
        <v>2</v>
      </c>
      <c r="N19" s="593"/>
      <c r="O19" s="53"/>
      <c r="P19" s="53"/>
      <c r="Q19" s="54">
        <f>G28</f>
        <v>0.59652777777777788</v>
      </c>
      <c r="R19" s="53"/>
      <c r="S19" s="592">
        <f>IF(O28="","",O28)</f>
        <v>0</v>
      </c>
      <c r="T19" s="592"/>
      <c r="U19" s="104"/>
      <c r="V19" s="105"/>
    </row>
    <row r="20" spans="2:24" s="8" customFormat="1" ht="11.25" x14ac:dyDescent="0.15">
      <c r="B20" s="56"/>
      <c r="F20" s="9"/>
      <c r="G20" s="57"/>
      <c r="H20" s="57" t="s">
        <v>65</v>
      </c>
      <c r="I20" s="57" t="s">
        <v>66</v>
      </c>
      <c r="J20" s="9" t="s">
        <v>67</v>
      </c>
      <c r="V20" s="106"/>
    </row>
    <row r="21" spans="2:24" s="9" customFormat="1" ht="11.25" x14ac:dyDescent="0.15">
      <c r="B21" s="58"/>
      <c r="D21" s="59">
        <v>2.0833333333333298E-3</v>
      </c>
      <c r="E21" s="59">
        <v>1.8749999999999999E-2</v>
      </c>
      <c r="F21" s="59">
        <v>3.4722222222222199E-3</v>
      </c>
      <c r="G21" s="60">
        <v>3.4722222222222199E-3</v>
      </c>
      <c r="H21" s="60">
        <v>1.0416666666666701E-2</v>
      </c>
      <c r="I21" s="60">
        <v>1.8749999999999999E-2</v>
      </c>
      <c r="J21" s="59">
        <v>3.125E-2</v>
      </c>
      <c r="K21" s="59"/>
      <c r="V21" s="107"/>
    </row>
    <row r="22" spans="2:24" ht="22.5" customHeight="1" x14ac:dyDescent="0.15">
      <c r="B22" s="15"/>
      <c r="C22" s="594"/>
      <c r="D22" s="595"/>
      <c r="E22" s="595"/>
      <c r="F22" s="596"/>
      <c r="G22" s="597" t="s">
        <v>68</v>
      </c>
      <c r="H22" s="597"/>
      <c r="I22" s="597"/>
      <c r="J22" s="598" t="s">
        <v>69</v>
      </c>
      <c r="K22" s="599"/>
      <c r="L22" s="599"/>
      <c r="M22" s="599"/>
      <c r="N22" s="599"/>
      <c r="O22" s="599"/>
      <c r="P22" s="599"/>
      <c r="Q22" s="600"/>
      <c r="R22" s="601" t="s">
        <v>188</v>
      </c>
      <c r="S22" s="601"/>
      <c r="T22" s="601" t="s">
        <v>40</v>
      </c>
      <c r="U22" s="602"/>
      <c r="V22" s="90"/>
    </row>
    <row r="23" spans="2:24" s="1" customFormat="1" ht="25.5" customHeight="1" x14ac:dyDescent="0.15">
      <c r="B23" s="46"/>
      <c r="C23" s="622" t="s">
        <v>70</v>
      </c>
      <c r="D23" s="631"/>
      <c r="E23" s="624" t="s">
        <v>71</v>
      </c>
      <c r="F23" s="62" t="s">
        <v>72</v>
      </c>
      <c r="G23" s="63">
        <v>0.55208333333333337</v>
      </c>
      <c r="H23" s="64" t="s">
        <v>44</v>
      </c>
      <c r="I23" s="83">
        <f t="shared" ref="I23" si="0">G23+$I$21</f>
        <v>0.57083333333333341</v>
      </c>
      <c r="J23" s="603" t="str">
        <f>D16</f>
        <v>深川レインボーズ</v>
      </c>
      <c r="K23" s="604"/>
      <c r="L23" s="84">
        <v>2</v>
      </c>
      <c r="M23" s="605" t="s">
        <v>73</v>
      </c>
      <c r="N23" s="605"/>
      <c r="O23" s="84">
        <v>0</v>
      </c>
      <c r="P23" s="606" t="str">
        <f>F16</f>
        <v>Ｊスターズ</v>
      </c>
      <c r="Q23" s="603"/>
      <c r="R23" s="633" t="str">
        <f>R16</f>
        <v>五砂ＦＣ</v>
      </c>
      <c r="S23" s="633"/>
      <c r="T23" s="633" t="str">
        <f>T16</f>
        <v>砂町ＳＣ</v>
      </c>
      <c r="U23" s="634"/>
      <c r="V23" s="108" t="s">
        <v>74</v>
      </c>
    </row>
    <row r="24" spans="2:24" s="1" customFormat="1" ht="25.5" customHeight="1" x14ac:dyDescent="0.15">
      <c r="B24" s="46"/>
      <c r="C24" s="632"/>
      <c r="D24" s="631"/>
      <c r="E24" s="625"/>
      <c r="F24" s="62" t="s">
        <v>75</v>
      </c>
      <c r="G24" s="63">
        <f t="shared" ref="G24" si="1">G23</f>
        <v>0.55208333333333337</v>
      </c>
      <c r="H24" s="64" t="s">
        <v>44</v>
      </c>
      <c r="I24" s="83">
        <f t="shared" ref="I24:I30" si="2">G24+$I$21</f>
        <v>0.57083333333333341</v>
      </c>
      <c r="J24" s="603" t="str">
        <f>H16</f>
        <v>ＦＣ城東</v>
      </c>
      <c r="K24" s="604"/>
      <c r="L24" s="84">
        <v>1</v>
      </c>
      <c r="M24" s="605" t="s">
        <v>73</v>
      </c>
      <c r="N24" s="605"/>
      <c r="O24" s="84">
        <v>0</v>
      </c>
      <c r="P24" s="606" t="str">
        <f>J16</f>
        <v>新林ＳＣ</v>
      </c>
      <c r="Q24" s="603"/>
      <c r="R24" s="633" t="str">
        <f>L16</f>
        <v>新浜ＦＣ</v>
      </c>
      <c r="S24" s="633"/>
      <c r="T24" s="633" t="str">
        <f>P16</f>
        <v>ヴァロールＳＣ</v>
      </c>
      <c r="U24" s="634"/>
      <c r="V24" s="108" t="s">
        <v>76</v>
      </c>
    </row>
    <row r="25" spans="2:24" s="1" customFormat="1" ht="25.5" customHeight="1" x14ac:dyDescent="0.15">
      <c r="B25" s="46"/>
      <c r="C25" s="632"/>
      <c r="D25" s="631"/>
      <c r="E25" s="624" t="s">
        <v>77</v>
      </c>
      <c r="F25" s="62" t="s">
        <v>72</v>
      </c>
      <c r="G25" s="63">
        <f>I24+$G$21</f>
        <v>0.57430555555555562</v>
      </c>
      <c r="H25" s="64" t="s">
        <v>44</v>
      </c>
      <c r="I25" s="83">
        <f t="shared" si="2"/>
        <v>0.59305555555555567</v>
      </c>
      <c r="J25" s="603" t="str">
        <f>L16</f>
        <v>新浜ＦＣ</v>
      </c>
      <c r="K25" s="604"/>
      <c r="L25" s="84">
        <v>3</v>
      </c>
      <c r="M25" s="605" t="s">
        <v>73</v>
      </c>
      <c r="N25" s="605"/>
      <c r="O25" s="84">
        <v>1</v>
      </c>
      <c r="P25" s="606" t="str">
        <f>P16</f>
        <v>ヴァロールＳＣ</v>
      </c>
      <c r="Q25" s="603"/>
      <c r="R25" s="633" t="str">
        <f>H16</f>
        <v>ＦＣ城東</v>
      </c>
      <c r="S25" s="633"/>
      <c r="T25" s="633" t="str">
        <f>J16</f>
        <v>新林ＳＣ</v>
      </c>
      <c r="U25" s="634"/>
      <c r="V25" s="108" t="s">
        <v>78</v>
      </c>
    </row>
    <row r="26" spans="2:24" s="1" customFormat="1" ht="25.5" customHeight="1" x14ac:dyDescent="0.15">
      <c r="B26" s="46"/>
      <c r="C26" s="632"/>
      <c r="D26" s="631"/>
      <c r="E26" s="626"/>
      <c r="F26" s="62" t="s">
        <v>75</v>
      </c>
      <c r="G26" s="63">
        <f>G25</f>
        <v>0.57430555555555562</v>
      </c>
      <c r="H26" s="64" t="s">
        <v>44</v>
      </c>
      <c r="I26" s="83">
        <f t="shared" si="2"/>
        <v>0.59305555555555567</v>
      </c>
      <c r="J26" s="603" t="str">
        <f>R16</f>
        <v>五砂ＦＣ</v>
      </c>
      <c r="K26" s="604"/>
      <c r="L26" s="84">
        <v>2</v>
      </c>
      <c r="M26" s="605" t="s">
        <v>73</v>
      </c>
      <c r="N26" s="605"/>
      <c r="O26" s="84">
        <v>0</v>
      </c>
      <c r="P26" s="606" t="str">
        <f>T16</f>
        <v>砂町ＳＣ</v>
      </c>
      <c r="Q26" s="603"/>
      <c r="R26" s="633" t="str">
        <f>D16</f>
        <v>深川レインボーズ</v>
      </c>
      <c r="S26" s="633"/>
      <c r="T26" s="633" t="str">
        <f>P23</f>
        <v>Ｊスターズ</v>
      </c>
      <c r="U26" s="634"/>
      <c r="V26" s="108" t="s">
        <v>79</v>
      </c>
    </row>
    <row r="27" spans="2:24" s="1" customFormat="1" ht="25.5" customHeight="1" x14ac:dyDescent="0.15">
      <c r="B27" s="46"/>
      <c r="C27" s="627" t="s">
        <v>80</v>
      </c>
      <c r="D27" s="628"/>
      <c r="E27" s="624" t="s">
        <v>81</v>
      </c>
      <c r="F27" s="62" t="s">
        <v>72</v>
      </c>
      <c r="G27" s="63">
        <f>I26+G21</f>
        <v>0.59652777777777788</v>
      </c>
      <c r="H27" s="64" t="s">
        <v>44</v>
      </c>
      <c r="I27" s="83">
        <f t="shared" si="2"/>
        <v>0.61527777777777792</v>
      </c>
      <c r="J27" s="609" t="s">
        <v>165</v>
      </c>
      <c r="K27" s="610"/>
      <c r="L27" s="637">
        <v>1</v>
      </c>
      <c r="M27" s="605" t="s">
        <v>73</v>
      </c>
      <c r="N27" s="605"/>
      <c r="O27" s="637">
        <v>0</v>
      </c>
      <c r="P27" s="612" t="s">
        <v>194</v>
      </c>
      <c r="Q27" s="609"/>
      <c r="R27" s="609" t="str">
        <f>J30</f>
        <v>新浜ＦＣ</v>
      </c>
      <c r="S27" s="609"/>
      <c r="T27" s="609" t="str">
        <f>P30</f>
        <v>五砂ＦＣ</v>
      </c>
      <c r="U27" s="613"/>
      <c r="V27" s="108" t="s">
        <v>84</v>
      </c>
    </row>
    <row r="28" spans="2:24" s="1" customFormat="1" ht="25.5" customHeight="1" x14ac:dyDescent="0.15">
      <c r="B28" s="46"/>
      <c r="C28" s="629"/>
      <c r="D28" s="630"/>
      <c r="E28" s="626"/>
      <c r="F28" s="62" t="s">
        <v>75</v>
      </c>
      <c r="G28" s="63">
        <f>G27</f>
        <v>0.59652777777777788</v>
      </c>
      <c r="H28" s="64" t="s">
        <v>44</v>
      </c>
      <c r="I28" s="83">
        <f t="shared" si="2"/>
        <v>0.61527777777777792</v>
      </c>
      <c r="J28" s="609" t="s">
        <v>195</v>
      </c>
      <c r="K28" s="610"/>
      <c r="L28" s="637">
        <v>2</v>
      </c>
      <c r="M28" s="605" t="s">
        <v>73</v>
      </c>
      <c r="N28" s="605"/>
      <c r="O28" s="637">
        <v>0</v>
      </c>
      <c r="P28" s="612" t="s">
        <v>178</v>
      </c>
      <c r="Q28" s="609"/>
      <c r="R28" s="609" t="str">
        <f>J29</f>
        <v>深川レインボーズ</v>
      </c>
      <c r="S28" s="609"/>
      <c r="T28" s="609" t="str">
        <f>P29</f>
        <v>ＦＣ城東</v>
      </c>
      <c r="U28" s="613"/>
      <c r="V28" s="108" t="s">
        <v>87</v>
      </c>
    </row>
    <row r="29" spans="2:24" s="1" customFormat="1" ht="25.5" customHeight="1" x14ac:dyDescent="0.15">
      <c r="B29" s="46"/>
      <c r="C29" s="622" t="s">
        <v>88</v>
      </c>
      <c r="D29" s="631"/>
      <c r="E29" s="624" t="s">
        <v>89</v>
      </c>
      <c r="F29" s="62" t="s">
        <v>72</v>
      </c>
      <c r="G29" s="63">
        <f t="shared" ref="G29" si="3">I28+$G$21</f>
        <v>0.61875000000000013</v>
      </c>
      <c r="H29" s="64" t="s">
        <v>44</v>
      </c>
      <c r="I29" s="83">
        <f t="shared" si="2"/>
        <v>0.63750000000000018</v>
      </c>
      <c r="J29" s="609" t="s">
        <v>6</v>
      </c>
      <c r="K29" s="610"/>
      <c r="L29" s="637">
        <v>1</v>
      </c>
      <c r="M29" s="605" t="s">
        <v>73</v>
      </c>
      <c r="N29" s="605"/>
      <c r="O29" s="637">
        <v>0</v>
      </c>
      <c r="P29" s="612" t="s">
        <v>171</v>
      </c>
      <c r="Q29" s="609"/>
      <c r="R29" s="609" t="str">
        <f>J28</f>
        <v>ヴァロールＳＣ</v>
      </c>
      <c r="S29" s="609"/>
      <c r="T29" s="609" t="str">
        <f>P28</f>
        <v>砂町ＳＣ</v>
      </c>
      <c r="U29" s="613"/>
      <c r="V29" s="108" t="s">
        <v>92</v>
      </c>
    </row>
    <row r="30" spans="2:24" s="1" customFormat="1" ht="25.5" customHeight="1" x14ac:dyDescent="0.15">
      <c r="B30" s="46"/>
      <c r="C30" s="632"/>
      <c r="D30" s="631"/>
      <c r="E30" s="626"/>
      <c r="F30" s="62" t="s">
        <v>75</v>
      </c>
      <c r="G30" s="63">
        <f>G29</f>
        <v>0.61875000000000013</v>
      </c>
      <c r="H30" s="64" t="s">
        <v>44</v>
      </c>
      <c r="I30" s="83">
        <f t="shared" si="2"/>
        <v>0.63750000000000018</v>
      </c>
      <c r="J30" s="609" t="s">
        <v>196</v>
      </c>
      <c r="K30" s="610"/>
      <c r="L30" s="637">
        <v>0</v>
      </c>
      <c r="M30" s="605" t="s">
        <v>73</v>
      </c>
      <c r="N30" s="605"/>
      <c r="O30" s="637">
        <v>1</v>
      </c>
      <c r="P30" s="612" t="s">
        <v>9</v>
      </c>
      <c r="Q30" s="609"/>
      <c r="R30" s="609" t="str">
        <f>J27</f>
        <v>Ｊスターズ</v>
      </c>
      <c r="S30" s="609"/>
      <c r="T30" s="609" t="str">
        <f>P27</f>
        <v>新林ＳＣ</v>
      </c>
      <c r="U30" s="613"/>
      <c r="V30" s="108" t="s">
        <v>95</v>
      </c>
    </row>
    <row r="31" spans="2:24" s="1" customFormat="1" ht="30" customHeight="1" x14ac:dyDescent="0.15">
      <c r="B31" s="46"/>
      <c r="C31" s="622" t="s">
        <v>96</v>
      </c>
      <c r="D31" s="623"/>
      <c r="E31" s="61" t="s">
        <v>97</v>
      </c>
      <c r="F31" s="62" t="s">
        <v>153</v>
      </c>
      <c r="G31" s="63">
        <v>0.64444444444444449</v>
      </c>
      <c r="H31" s="64" t="s">
        <v>44</v>
      </c>
      <c r="I31" s="83">
        <f>G31+I21</f>
        <v>0.66319444444444453</v>
      </c>
      <c r="J31" s="609" t="s">
        <v>171</v>
      </c>
      <c r="K31" s="610"/>
      <c r="L31" s="637">
        <v>5</v>
      </c>
      <c r="M31" s="605" t="s">
        <v>73</v>
      </c>
      <c r="N31" s="605"/>
      <c r="O31" s="637">
        <v>0</v>
      </c>
      <c r="P31" s="612" t="s">
        <v>196</v>
      </c>
      <c r="Q31" s="609"/>
      <c r="R31" s="609" t="s">
        <v>197</v>
      </c>
      <c r="S31" s="609"/>
      <c r="T31" s="609" t="s">
        <v>197</v>
      </c>
      <c r="U31" s="613"/>
      <c r="V31" s="108" t="s">
        <v>100</v>
      </c>
    </row>
    <row r="32" spans="2:24" s="1" customFormat="1" ht="30" customHeight="1" x14ac:dyDescent="0.15">
      <c r="B32" s="46"/>
      <c r="C32" s="614" t="s">
        <v>101</v>
      </c>
      <c r="D32" s="615"/>
      <c r="E32" s="65" t="s">
        <v>102</v>
      </c>
      <c r="F32" s="66" t="s">
        <v>75</v>
      </c>
      <c r="G32" s="67">
        <f t="shared" ref="G32:I32" si="4">G31</f>
        <v>0.64444444444444449</v>
      </c>
      <c r="H32" s="518" t="str">
        <f t="shared" si="4"/>
        <v>～</v>
      </c>
      <c r="I32" s="86">
        <f t="shared" si="4"/>
        <v>0.66319444444444453</v>
      </c>
      <c r="J32" s="616" t="s">
        <v>6</v>
      </c>
      <c r="K32" s="617"/>
      <c r="L32" s="638">
        <v>2</v>
      </c>
      <c r="M32" s="635" t="s">
        <v>73</v>
      </c>
      <c r="N32" s="636"/>
      <c r="O32" s="638">
        <v>1</v>
      </c>
      <c r="P32" s="620" t="s">
        <v>9</v>
      </c>
      <c r="Q32" s="616"/>
      <c r="R32" s="616" t="s">
        <v>197</v>
      </c>
      <c r="S32" s="616"/>
      <c r="T32" s="616" t="s">
        <v>197</v>
      </c>
      <c r="U32" s="621"/>
      <c r="V32" s="108" t="s">
        <v>105</v>
      </c>
    </row>
    <row r="33" spans="2:22" s="1" customFormat="1" ht="11.25" customHeight="1" x14ac:dyDescent="0.15">
      <c r="B33" s="46"/>
      <c r="C33" s="69"/>
      <c r="D33" s="70"/>
      <c r="E33" s="70"/>
      <c r="F33" s="70"/>
      <c r="G33" s="71"/>
      <c r="H33" s="70"/>
      <c r="I33" s="7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02"/>
    </row>
    <row r="34" spans="2:22" ht="8.25" customHeight="1" x14ac:dyDescent="0.15">
      <c r="B34" s="72"/>
      <c r="C34" s="73"/>
      <c r="D34" s="73"/>
      <c r="E34" s="73"/>
      <c r="F34" s="73"/>
      <c r="G34" s="74"/>
      <c r="H34" s="75"/>
      <c r="I34" s="7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9"/>
    </row>
  </sheetData>
  <mergeCells count="77">
    <mergeCell ref="E23:E24"/>
    <mergeCell ref="E25:E26"/>
    <mergeCell ref="E27:E28"/>
    <mergeCell ref="E29:E30"/>
    <mergeCell ref="C27:D28"/>
    <mergeCell ref="C29:D30"/>
    <mergeCell ref="C23:D26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J30:K30"/>
    <mergeCell ref="M30:N30"/>
    <mergeCell ref="P30:Q30"/>
    <mergeCell ref="R30:S30"/>
    <mergeCell ref="T30:U30"/>
    <mergeCell ref="J29:K29"/>
    <mergeCell ref="M29:N29"/>
    <mergeCell ref="P29:Q29"/>
    <mergeCell ref="R29:S29"/>
    <mergeCell ref="T29:U29"/>
    <mergeCell ref="J28:K28"/>
    <mergeCell ref="M28:N28"/>
    <mergeCell ref="P28:Q28"/>
    <mergeCell ref="R28:S28"/>
    <mergeCell ref="T28:U28"/>
    <mergeCell ref="J27:K27"/>
    <mergeCell ref="M27:N27"/>
    <mergeCell ref="P27:Q27"/>
    <mergeCell ref="R27:S27"/>
    <mergeCell ref="T27:U27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5:U25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3:U23"/>
    <mergeCell ref="M19:N19"/>
    <mergeCell ref="S19:T19"/>
    <mergeCell ref="C22:F22"/>
    <mergeCell ref="G22:I22"/>
    <mergeCell ref="J22:Q22"/>
    <mergeCell ref="R22:S22"/>
    <mergeCell ref="T22:U22"/>
    <mergeCell ref="N13:O13"/>
    <mergeCell ref="N14:O14"/>
    <mergeCell ref="L15:M15"/>
    <mergeCell ref="L16:M16"/>
    <mergeCell ref="L17:M17"/>
    <mergeCell ref="Q5:R5"/>
    <mergeCell ref="O6:P6"/>
    <mergeCell ref="H7:I7"/>
    <mergeCell ref="N8:O8"/>
    <mergeCell ref="L12:M12"/>
    <mergeCell ref="N12:O12"/>
  </mergeCells>
  <phoneticPr fontId="59"/>
  <pageMargins left="0.20902777777777801" right="0.22916666666666699" top="0.55902777777777801" bottom="0.98263888888888895" header="0.27916666666666701" footer="0.51180555555555596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5"/>
  <sheetViews>
    <sheetView showGridLines="0" workbookViewId="0"/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10" customWidth="1"/>
    <col min="7" max="7" width="6.5" style="11" customWidth="1"/>
    <col min="8" max="8" width="5.625" style="11" customWidth="1"/>
    <col min="9" max="9" width="6.125" style="11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12"/>
      <c r="C2" s="13"/>
      <c r="D2" s="13"/>
      <c r="E2" s="13"/>
      <c r="F2" s="13"/>
      <c r="G2" s="14"/>
      <c r="H2" s="14"/>
      <c r="I2" s="14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89"/>
    </row>
    <row r="3" spans="2:24" ht="18.75" customHeight="1" x14ac:dyDescent="0.2">
      <c r="B3" s="15"/>
      <c r="C3" s="16" t="s">
        <v>149</v>
      </c>
      <c r="D3" s="17"/>
      <c r="E3" s="17"/>
      <c r="F3" s="17"/>
      <c r="G3" s="17"/>
      <c r="H3" s="17"/>
      <c r="I3" s="1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90"/>
    </row>
    <row r="4" spans="2:24" ht="9" customHeight="1" x14ac:dyDescent="0.15">
      <c r="B4" s="15"/>
      <c r="V4" s="90"/>
    </row>
    <row r="5" spans="2:24" ht="61.5" customHeight="1" x14ac:dyDescent="0.15">
      <c r="B5" s="15"/>
      <c r="C5" s="18"/>
      <c r="D5" s="19"/>
      <c r="E5" s="19"/>
      <c r="F5" s="19"/>
      <c r="G5" s="20">
        <f>IF(L32="","",L32)</f>
        <v>0</v>
      </c>
      <c r="H5" s="21"/>
      <c r="I5" s="21"/>
      <c r="J5" s="19" t="str">
        <f>E32</f>
        <v>第６
試合</v>
      </c>
      <c r="K5" s="640" t="s">
        <v>201</v>
      </c>
      <c r="L5" s="19"/>
      <c r="M5" s="19"/>
      <c r="N5" s="19"/>
      <c r="O5" s="19"/>
      <c r="P5" s="19"/>
      <c r="Q5" s="576">
        <f>IF(O32="","",O32)</f>
        <v>0</v>
      </c>
      <c r="R5" s="576"/>
      <c r="S5" s="19"/>
      <c r="T5" s="19"/>
      <c r="U5" s="91"/>
      <c r="V5" s="90"/>
    </row>
    <row r="6" spans="2:24" ht="14.1" customHeight="1" x14ac:dyDescent="0.15">
      <c r="B6" s="15"/>
      <c r="C6" s="22"/>
      <c r="D6" s="23"/>
      <c r="E6" s="23"/>
      <c r="F6" s="23"/>
      <c r="G6" s="24"/>
      <c r="H6" s="24"/>
      <c r="I6" s="24"/>
      <c r="J6" s="23"/>
      <c r="K6" s="78">
        <f>G32</f>
        <v>0.48819444444444443</v>
      </c>
      <c r="L6" s="23"/>
      <c r="M6" s="23"/>
      <c r="N6" s="23"/>
      <c r="O6" s="577"/>
      <c r="P6" s="577"/>
      <c r="Q6" s="23"/>
      <c r="R6" s="23"/>
      <c r="S6" s="23"/>
      <c r="T6" s="23"/>
      <c r="U6" s="92"/>
      <c r="V6" s="90"/>
    </row>
    <row r="7" spans="2:24" ht="23.45" customHeight="1" x14ac:dyDescent="0.15">
      <c r="B7" s="15"/>
      <c r="C7" s="22"/>
      <c r="D7" s="23"/>
      <c r="E7" s="23"/>
      <c r="F7" s="23"/>
      <c r="G7" s="24"/>
      <c r="H7" s="578">
        <f>IF(L31="","",L31)</f>
        <v>2</v>
      </c>
      <c r="I7" s="578"/>
      <c r="J7" s="23" t="str">
        <f>E31</f>
        <v>第５
試合</v>
      </c>
      <c r="K7" s="24"/>
      <c r="L7" s="23" t="str">
        <f>F31</f>
        <v>第1コート</v>
      </c>
      <c r="M7" s="23"/>
      <c r="N7" s="23"/>
      <c r="O7" s="79">
        <f>IF(O31="","",O31)</f>
        <v>2</v>
      </c>
      <c r="P7" s="80"/>
      <c r="Q7" s="23"/>
      <c r="R7" s="23"/>
      <c r="S7" s="23"/>
      <c r="T7" s="23"/>
      <c r="U7" s="92"/>
      <c r="V7" s="90"/>
    </row>
    <row r="8" spans="2:24" ht="15" customHeight="1" x14ac:dyDescent="0.15">
      <c r="B8" s="15"/>
      <c r="C8" s="22"/>
      <c r="D8" s="23"/>
      <c r="E8" s="25">
        <f>IF(L29="","",L29)</f>
        <v>1</v>
      </c>
      <c r="F8" s="26"/>
      <c r="G8" s="27"/>
      <c r="H8" s="27"/>
      <c r="I8" s="79">
        <f>IF(O29="","",O29)</f>
        <v>0</v>
      </c>
      <c r="J8" s="23"/>
      <c r="K8" s="78">
        <f>G31</f>
        <v>0.48819444444444443</v>
      </c>
      <c r="L8" s="23"/>
      <c r="M8" s="23"/>
      <c r="N8" s="579">
        <f>IF(L30="","",L30)</f>
        <v>2</v>
      </c>
      <c r="O8" s="580"/>
      <c r="P8" s="27"/>
      <c r="Q8" s="27"/>
      <c r="R8" s="79"/>
      <c r="S8" s="79">
        <f>IF(O30="","",O30)</f>
        <v>1</v>
      </c>
      <c r="T8" s="23"/>
      <c r="U8" s="92"/>
      <c r="V8" s="90"/>
    </row>
    <row r="9" spans="2:24" s="4" customFormat="1" ht="12" customHeight="1" x14ac:dyDescent="0.15">
      <c r="B9" s="28"/>
      <c r="C9" s="29"/>
      <c r="D9" s="30"/>
      <c r="E9" s="30"/>
      <c r="F9" s="30"/>
      <c r="G9" s="31" t="str">
        <f>E29</f>
        <v>第４
試合</v>
      </c>
      <c r="H9" s="31"/>
      <c r="I9" s="31"/>
      <c r="J9" s="30"/>
      <c r="K9" s="641" t="s">
        <v>200</v>
      </c>
      <c r="L9" s="30"/>
      <c r="M9" s="30"/>
      <c r="N9" s="30"/>
      <c r="O9" s="30"/>
      <c r="P9" s="30"/>
      <c r="Q9" s="31" t="str">
        <f>E29</f>
        <v>第４
試合</v>
      </c>
      <c r="R9" s="30"/>
      <c r="S9" s="30"/>
      <c r="T9" s="30"/>
      <c r="U9" s="93"/>
      <c r="V9" s="94"/>
    </row>
    <row r="10" spans="2:24" s="4" customFormat="1" ht="12" customHeight="1" x14ac:dyDescent="0.15">
      <c r="B10" s="28"/>
      <c r="C10" s="29"/>
      <c r="D10" s="30"/>
      <c r="E10" s="30"/>
      <c r="F10" s="30"/>
      <c r="G10" s="31" t="str">
        <f>F29</f>
        <v>第1コート</v>
      </c>
      <c r="H10" s="31"/>
      <c r="I10" s="31"/>
      <c r="J10" s="30"/>
      <c r="K10" s="30"/>
      <c r="L10" s="30"/>
      <c r="M10" s="30"/>
      <c r="N10" s="30"/>
      <c r="O10" s="30"/>
      <c r="P10" s="30"/>
      <c r="Q10" s="31" t="str">
        <f>F30</f>
        <v>第2コート</v>
      </c>
      <c r="R10" s="30"/>
      <c r="S10" s="30"/>
      <c r="T10" s="30"/>
      <c r="U10" s="93"/>
      <c r="V10" s="94"/>
    </row>
    <row r="11" spans="2:24" s="4" customFormat="1" ht="12" customHeight="1" x14ac:dyDescent="0.15">
      <c r="B11" s="28"/>
      <c r="C11" s="29"/>
      <c r="D11" s="30"/>
      <c r="E11" s="30"/>
      <c r="F11" s="30"/>
      <c r="G11" s="32">
        <f>G29</f>
        <v>0.46249999999999958</v>
      </c>
      <c r="H11" s="31"/>
      <c r="I11" s="31"/>
      <c r="J11" s="30"/>
      <c r="K11" s="30"/>
      <c r="L11" s="30"/>
      <c r="M11" s="30"/>
      <c r="N11" s="30"/>
      <c r="O11" s="30"/>
      <c r="P11" s="30"/>
      <c r="Q11" s="32">
        <f>G30</f>
        <v>0.46249999999999958</v>
      </c>
      <c r="R11" s="30"/>
      <c r="S11" s="30"/>
      <c r="T11" s="30"/>
      <c r="U11" s="93"/>
      <c r="V11" s="94"/>
    </row>
    <row r="12" spans="2:24" ht="29.25" customHeight="1" x14ac:dyDescent="0.15">
      <c r="B12" s="15"/>
      <c r="C12" s="22"/>
      <c r="D12" s="25">
        <f>IF(L23="","",L23)</f>
        <v>0</v>
      </c>
      <c r="E12" s="24" t="str">
        <f>E23</f>
        <v>第１
試合</v>
      </c>
      <c r="F12" s="33">
        <f>IF(O23="","",O23)</f>
        <v>1</v>
      </c>
      <c r="G12" s="24"/>
      <c r="H12" s="34">
        <f>IF(L24="","",L24)</f>
        <v>5</v>
      </c>
      <c r="I12" s="24" t="str">
        <f>E23</f>
        <v>第１
試合</v>
      </c>
      <c r="J12" s="33">
        <f>IF(O24="","",O24)</f>
        <v>0</v>
      </c>
      <c r="K12" s="23"/>
      <c r="L12" s="581">
        <f>IF(L25="","",L25)</f>
        <v>0</v>
      </c>
      <c r="M12" s="581"/>
      <c r="N12" s="582" t="str">
        <f>E25</f>
        <v>第２
試合</v>
      </c>
      <c r="O12" s="580"/>
      <c r="P12" s="33">
        <f>IF(O25="","",O25)</f>
        <v>0</v>
      </c>
      <c r="Q12" s="23"/>
      <c r="R12" s="34">
        <f>IF(L26="","",L26)</f>
        <v>8</v>
      </c>
      <c r="S12" s="24" t="str">
        <f>E25</f>
        <v>第２
試合</v>
      </c>
      <c r="T12" s="33">
        <f>IF(O26="","",O26)</f>
        <v>0</v>
      </c>
      <c r="U12" s="92"/>
      <c r="V12" s="90"/>
    </row>
    <row r="13" spans="2:24" ht="15" customHeight="1" x14ac:dyDescent="0.15">
      <c r="B13" s="15"/>
      <c r="C13" s="22"/>
      <c r="D13" s="25"/>
      <c r="E13" s="24" t="str">
        <f>F23</f>
        <v>第1コート</v>
      </c>
      <c r="F13" s="33"/>
      <c r="G13" s="24"/>
      <c r="H13" s="34"/>
      <c r="I13" s="24" t="str">
        <f>F24</f>
        <v>第2コート</v>
      </c>
      <c r="J13" s="33"/>
      <c r="K13" s="23"/>
      <c r="L13" s="34"/>
      <c r="M13" s="34"/>
      <c r="N13" s="582" t="str">
        <f>F25</f>
        <v>第1コート</v>
      </c>
      <c r="O13" s="580"/>
      <c r="P13" s="33"/>
      <c r="Q13" s="23"/>
      <c r="R13" s="34"/>
      <c r="S13" s="24" t="str">
        <f>F26</f>
        <v>第2コート</v>
      </c>
      <c r="T13" s="33"/>
      <c r="U13" s="92"/>
      <c r="V13" s="90"/>
    </row>
    <row r="14" spans="2:24" ht="21" customHeight="1" thickBot="1" x14ac:dyDescent="0.2">
      <c r="B14" s="15"/>
      <c r="C14" s="22"/>
      <c r="D14" s="23"/>
      <c r="E14" s="35">
        <f>G23</f>
        <v>0.39583333333333298</v>
      </c>
      <c r="F14" s="23"/>
      <c r="G14" s="24"/>
      <c r="H14" s="24"/>
      <c r="I14" s="35">
        <f>G24</f>
        <v>0.39583333333333298</v>
      </c>
      <c r="J14" s="23"/>
      <c r="K14" s="23"/>
      <c r="L14" s="23"/>
      <c r="M14" s="23"/>
      <c r="N14" s="583">
        <f>G25</f>
        <v>0.41805555555555518</v>
      </c>
      <c r="O14" s="580"/>
      <c r="P14" s="23"/>
      <c r="Q14" s="23"/>
      <c r="R14" s="23"/>
      <c r="S14" s="35">
        <f>G26</f>
        <v>0.41805555555555518</v>
      </c>
      <c r="T14" s="23"/>
      <c r="U14" s="92"/>
      <c r="V14" s="90"/>
    </row>
    <row r="15" spans="2:24" s="5" customFormat="1" ht="12" customHeight="1" thickTop="1" x14ac:dyDescent="0.15">
      <c r="B15" s="36"/>
      <c r="C15" s="37"/>
      <c r="D15" s="38"/>
      <c r="E15" s="39"/>
      <c r="F15" s="38"/>
      <c r="G15" s="40"/>
      <c r="H15" s="38"/>
      <c r="I15" s="40"/>
      <c r="J15" s="38"/>
      <c r="K15" s="39"/>
      <c r="L15" s="584"/>
      <c r="M15" s="585"/>
      <c r="N15" s="642" t="s">
        <v>200</v>
      </c>
      <c r="O15" s="643"/>
      <c r="P15" s="38"/>
      <c r="Q15" s="39"/>
      <c r="R15" s="38"/>
      <c r="S15" s="39"/>
      <c r="T15" s="38"/>
      <c r="U15" s="95"/>
      <c r="V15" s="96"/>
      <c r="X15" s="97"/>
    </row>
    <row r="16" spans="2:24" s="5" customFormat="1" ht="156" customHeight="1" thickBot="1" x14ac:dyDescent="0.2">
      <c r="B16" s="36"/>
      <c r="C16" s="37"/>
      <c r="D16" s="41" t="str">
        <f>予選１コート対戦表!Y6</f>
        <v>ベイエリアＦＣ</v>
      </c>
      <c r="E16" s="39"/>
      <c r="F16" s="41" t="str">
        <f>予選１コート対戦表!Y20</f>
        <v>中野木ＦＣ</v>
      </c>
      <c r="G16" s="40"/>
      <c r="H16" s="41" t="str">
        <f>予選２コート対戦表!Y6</f>
        <v>ＦＣ大島</v>
      </c>
      <c r="I16" s="40"/>
      <c r="J16" s="41" t="str">
        <f>予選２コート対戦表!Y20</f>
        <v>ＦＣ北砂</v>
      </c>
      <c r="K16" s="39"/>
      <c r="L16" s="588" t="str">
        <f>予選１コート対戦表!Y13</f>
        <v>佃ＦＣ</v>
      </c>
      <c r="M16" s="589"/>
      <c r="N16" s="39"/>
      <c r="O16" s="39"/>
      <c r="P16" s="41" t="str">
        <f>予選１コート対戦表!Y27</f>
        <v>ブルーファイターズ</v>
      </c>
      <c r="Q16" s="39"/>
      <c r="R16" s="41" t="str">
        <f>予選２コート対戦表!Y13</f>
        <v>深川ＳＣ</v>
      </c>
      <c r="S16" s="39"/>
      <c r="T16" s="41" t="str">
        <f>予選２コート対戦表!Y27</f>
        <v>江東ＦＣ</v>
      </c>
      <c r="U16" s="95"/>
      <c r="V16" s="96"/>
      <c r="X16" s="97"/>
    </row>
    <row r="17" spans="2:24" s="6" customFormat="1" ht="13.5" customHeight="1" x14ac:dyDescent="0.15">
      <c r="B17" s="42"/>
      <c r="C17" s="43"/>
      <c r="D17" s="44" t="s">
        <v>106</v>
      </c>
      <c r="E17" s="45"/>
      <c r="F17" s="44" t="s">
        <v>107</v>
      </c>
      <c r="G17" s="45"/>
      <c r="H17" s="44" t="s">
        <v>108</v>
      </c>
      <c r="I17" s="45"/>
      <c r="J17" s="44" t="s">
        <v>109</v>
      </c>
      <c r="K17" s="45"/>
      <c r="L17" s="590" t="s">
        <v>110</v>
      </c>
      <c r="M17" s="591"/>
      <c r="N17" s="45"/>
      <c r="O17" s="45"/>
      <c r="P17" s="44" t="s">
        <v>111</v>
      </c>
      <c r="Q17" s="45"/>
      <c r="R17" s="44" t="s">
        <v>112</v>
      </c>
      <c r="S17" s="45"/>
      <c r="T17" s="44" t="s">
        <v>113</v>
      </c>
      <c r="U17" s="98"/>
      <c r="V17" s="99"/>
      <c r="X17" s="100"/>
    </row>
    <row r="18" spans="2:24" s="1" customFormat="1" ht="15.75" customHeight="1" x14ac:dyDescent="0.15">
      <c r="B18" s="46"/>
      <c r="C18" s="47"/>
      <c r="D18" s="48"/>
      <c r="E18" s="48"/>
      <c r="F18" s="31" t="str">
        <f>E27</f>
        <v>第３
試合</v>
      </c>
      <c r="G18" s="31"/>
      <c r="H18" s="31" t="str">
        <f>F27</f>
        <v>第1コート</v>
      </c>
      <c r="I18" s="48"/>
      <c r="J18" s="48"/>
      <c r="K18" s="81"/>
      <c r="L18" s="81"/>
      <c r="M18" s="81"/>
      <c r="N18" s="81"/>
      <c r="O18" s="81"/>
      <c r="P18" s="31" t="str">
        <f>E27</f>
        <v>第３
試合</v>
      </c>
      <c r="Q18" s="31"/>
      <c r="R18" s="31" t="str">
        <f>F28</f>
        <v>第2コート</v>
      </c>
      <c r="S18" s="81"/>
      <c r="T18" s="81"/>
      <c r="U18" s="101"/>
      <c r="V18" s="102"/>
      <c r="X18" s="103"/>
    </row>
    <row r="19" spans="2:24" s="7" customFormat="1" ht="28.35" customHeight="1" x14ac:dyDescent="0.15">
      <c r="B19" s="49"/>
      <c r="C19" s="50"/>
      <c r="D19" s="51"/>
      <c r="E19" s="52">
        <f>IF(L27="","",L27)</f>
        <v>1</v>
      </c>
      <c r="F19" s="53"/>
      <c r="G19" s="54">
        <f>G27</f>
        <v>0.44027777777777738</v>
      </c>
      <c r="H19" s="55"/>
      <c r="I19" s="82">
        <f>IF(O27="","",O27)</f>
        <v>0</v>
      </c>
      <c r="J19" s="53"/>
      <c r="K19" s="53"/>
      <c r="L19" s="53"/>
      <c r="M19" s="592">
        <f>IF(L28="","",L28)</f>
        <v>7</v>
      </c>
      <c r="N19" s="593"/>
      <c r="O19" s="53"/>
      <c r="P19" s="53"/>
      <c r="Q19" s="54">
        <f>G28</f>
        <v>0.44027777777777738</v>
      </c>
      <c r="R19" s="53"/>
      <c r="S19" s="592">
        <f>IF(O28="","",O28)</f>
        <v>0</v>
      </c>
      <c r="T19" s="592"/>
      <c r="U19" s="104"/>
      <c r="V19" s="105"/>
    </row>
    <row r="20" spans="2:24" s="8" customFormat="1" ht="11.25" x14ac:dyDescent="0.15">
      <c r="B20" s="56"/>
      <c r="F20" s="9"/>
      <c r="G20" s="57"/>
      <c r="H20" s="57" t="s">
        <v>65</v>
      </c>
      <c r="I20" s="57" t="s">
        <v>66</v>
      </c>
      <c r="J20" s="9" t="s">
        <v>67</v>
      </c>
      <c r="V20" s="106"/>
    </row>
    <row r="21" spans="2:24" s="9" customFormat="1" ht="11.25" x14ac:dyDescent="0.15">
      <c r="B21" s="58"/>
      <c r="D21" s="59">
        <v>2.0833333333333298E-3</v>
      </c>
      <c r="E21" s="59">
        <v>1.8749999999999999E-2</v>
      </c>
      <c r="F21" s="59">
        <v>3.4722222222222199E-3</v>
      </c>
      <c r="G21" s="60">
        <v>3.4722222222222199E-3</v>
      </c>
      <c r="H21" s="60">
        <v>1.0416666666666701E-2</v>
      </c>
      <c r="I21" s="60">
        <v>1.8749999999999999E-2</v>
      </c>
      <c r="J21" s="59">
        <v>3.125E-2</v>
      </c>
      <c r="K21" s="59"/>
      <c r="V21" s="107"/>
    </row>
    <row r="22" spans="2:24" ht="22.5" customHeight="1" x14ac:dyDescent="0.15">
      <c r="B22" s="15"/>
      <c r="C22" s="594"/>
      <c r="D22" s="595"/>
      <c r="E22" s="595"/>
      <c r="F22" s="596"/>
      <c r="G22" s="597" t="s">
        <v>68</v>
      </c>
      <c r="H22" s="597"/>
      <c r="I22" s="597"/>
      <c r="J22" s="598" t="s">
        <v>69</v>
      </c>
      <c r="K22" s="599"/>
      <c r="L22" s="599"/>
      <c r="M22" s="599"/>
      <c r="N22" s="599"/>
      <c r="O22" s="599"/>
      <c r="P22" s="599"/>
      <c r="Q22" s="600"/>
      <c r="R22" s="601" t="s">
        <v>189</v>
      </c>
      <c r="S22" s="601"/>
      <c r="T22" s="601" t="s">
        <v>40</v>
      </c>
      <c r="U22" s="602"/>
      <c r="V22" s="90"/>
    </row>
    <row r="23" spans="2:24" s="1" customFormat="1" ht="25.5" customHeight="1" x14ac:dyDescent="0.15">
      <c r="B23" s="46"/>
      <c r="C23" s="622" t="s">
        <v>70</v>
      </c>
      <c r="D23" s="631"/>
      <c r="E23" s="624" t="s">
        <v>71</v>
      </c>
      <c r="F23" s="62" t="s">
        <v>153</v>
      </c>
      <c r="G23" s="63">
        <v>0.39583333333333298</v>
      </c>
      <c r="H23" s="64" t="s">
        <v>44</v>
      </c>
      <c r="I23" s="83">
        <f>G23+$I$21</f>
        <v>0.41458333333333297</v>
      </c>
      <c r="J23" s="603" t="str">
        <f>D16</f>
        <v>ベイエリアＦＣ</v>
      </c>
      <c r="K23" s="604"/>
      <c r="L23" s="84">
        <v>0</v>
      </c>
      <c r="M23" s="605" t="s">
        <v>73</v>
      </c>
      <c r="N23" s="605"/>
      <c r="O23" s="84">
        <v>1</v>
      </c>
      <c r="P23" s="606" t="str">
        <f t="shared" ref="P23" si="0">F16</f>
        <v>中野木ＦＣ</v>
      </c>
      <c r="Q23" s="603"/>
      <c r="R23" s="607" t="str">
        <f>R16</f>
        <v>深川ＳＣ</v>
      </c>
      <c r="S23" s="607"/>
      <c r="T23" s="607" t="str">
        <f>T16</f>
        <v>江東ＦＣ</v>
      </c>
      <c r="U23" s="608"/>
      <c r="V23" s="108" t="s">
        <v>74</v>
      </c>
    </row>
    <row r="24" spans="2:24" s="1" customFormat="1" ht="25.5" customHeight="1" x14ac:dyDescent="0.15">
      <c r="B24" s="46"/>
      <c r="C24" s="632"/>
      <c r="D24" s="631"/>
      <c r="E24" s="625"/>
      <c r="F24" s="62" t="s">
        <v>180</v>
      </c>
      <c r="G24" s="63">
        <f t="shared" ref="G24" si="1">G23</f>
        <v>0.39583333333333298</v>
      </c>
      <c r="H24" s="64" t="s">
        <v>44</v>
      </c>
      <c r="I24" s="83">
        <f t="shared" ref="I24:I30" si="2">G24+$I$21</f>
        <v>0.41458333333333297</v>
      </c>
      <c r="J24" s="603" t="str">
        <f>H16</f>
        <v>ＦＣ大島</v>
      </c>
      <c r="K24" s="604"/>
      <c r="L24" s="84">
        <v>5</v>
      </c>
      <c r="M24" s="605" t="s">
        <v>73</v>
      </c>
      <c r="N24" s="605"/>
      <c r="O24" s="84">
        <v>0</v>
      </c>
      <c r="P24" s="606" t="str">
        <f>J16</f>
        <v>ＦＣ北砂</v>
      </c>
      <c r="Q24" s="603"/>
      <c r="R24" s="607" t="str">
        <f>L16</f>
        <v>佃ＦＣ</v>
      </c>
      <c r="S24" s="607"/>
      <c r="T24" s="607" t="str">
        <f>P16</f>
        <v>ブルーファイターズ</v>
      </c>
      <c r="U24" s="608"/>
      <c r="V24" s="108" t="s">
        <v>76</v>
      </c>
    </row>
    <row r="25" spans="2:24" s="1" customFormat="1" ht="25.5" customHeight="1" x14ac:dyDescent="0.15">
      <c r="B25" s="46"/>
      <c r="C25" s="632"/>
      <c r="D25" s="631"/>
      <c r="E25" s="624" t="s">
        <v>77</v>
      </c>
      <c r="F25" s="62" t="s">
        <v>153</v>
      </c>
      <c r="G25" s="63">
        <f>I24+$G$21</f>
        <v>0.41805555555555518</v>
      </c>
      <c r="H25" s="64" t="s">
        <v>44</v>
      </c>
      <c r="I25" s="83">
        <f t="shared" si="2"/>
        <v>0.43680555555555517</v>
      </c>
      <c r="J25" s="603" t="str">
        <f>L16</f>
        <v>佃ＦＣ</v>
      </c>
      <c r="K25" s="604"/>
      <c r="L25" s="84">
        <v>0</v>
      </c>
      <c r="M25" s="639" t="s">
        <v>202</v>
      </c>
      <c r="N25" s="639"/>
      <c r="O25" s="84">
        <v>0</v>
      </c>
      <c r="P25" s="606" t="str">
        <f t="shared" ref="P25" si="3">P16</f>
        <v>ブルーファイターズ</v>
      </c>
      <c r="Q25" s="603"/>
      <c r="R25" s="607" t="str">
        <f>H16</f>
        <v>ＦＣ大島</v>
      </c>
      <c r="S25" s="607"/>
      <c r="T25" s="607" t="str">
        <f>J16</f>
        <v>ＦＣ北砂</v>
      </c>
      <c r="U25" s="608"/>
      <c r="V25" s="108" t="s">
        <v>78</v>
      </c>
    </row>
    <row r="26" spans="2:24" s="1" customFormat="1" ht="25.5" customHeight="1" x14ac:dyDescent="0.15">
      <c r="B26" s="46"/>
      <c r="C26" s="632"/>
      <c r="D26" s="631"/>
      <c r="E26" s="626"/>
      <c r="F26" s="62" t="s">
        <v>180</v>
      </c>
      <c r="G26" s="63">
        <f>G25</f>
        <v>0.41805555555555518</v>
      </c>
      <c r="H26" s="64" t="s">
        <v>44</v>
      </c>
      <c r="I26" s="83">
        <f t="shared" si="2"/>
        <v>0.43680555555555517</v>
      </c>
      <c r="J26" s="603" t="str">
        <f>R16</f>
        <v>深川ＳＣ</v>
      </c>
      <c r="K26" s="604"/>
      <c r="L26" s="84">
        <v>8</v>
      </c>
      <c r="M26" s="605" t="s">
        <v>73</v>
      </c>
      <c r="N26" s="605"/>
      <c r="O26" s="84">
        <v>0</v>
      </c>
      <c r="P26" s="606" t="str">
        <f>T16</f>
        <v>江東ＦＣ</v>
      </c>
      <c r="Q26" s="603"/>
      <c r="R26" s="607" t="str">
        <f>D16</f>
        <v>ベイエリアＦＣ</v>
      </c>
      <c r="S26" s="607"/>
      <c r="T26" s="607" t="str">
        <f>P23</f>
        <v>中野木ＦＣ</v>
      </c>
      <c r="U26" s="608"/>
      <c r="V26" s="108" t="s">
        <v>79</v>
      </c>
    </row>
    <row r="27" spans="2:24" s="1" customFormat="1" ht="25.5" customHeight="1" x14ac:dyDescent="0.15">
      <c r="B27" s="46"/>
      <c r="C27" s="627" t="s">
        <v>80</v>
      </c>
      <c r="D27" s="628"/>
      <c r="E27" s="624" t="s">
        <v>81</v>
      </c>
      <c r="F27" s="62" t="s">
        <v>153</v>
      </c>
      <c r="G27" s="63">
        <f>I26+G21</f>
        <v>0.44027777777777738</v>
      </c>
      <c r="H27" s="64" t="s">
        <v>44</v>
      </c>
      <c r="I27" s="83">
        <f t="shared" si="2"/>
        <v>0.45902777777777737</v>
      </c>
      <c r="J27" s="609" t="s">
        <v>190</v>
      </c>
      <c r="K27" s="610"/>
      <c r="L27" s="637">
        <v>1</v>
      </c>
      <c r="M27" s="605" t="s">
        <v>73</v>
      </c>
      <c r="N27" s="605"/>
      <c r="O27" s="637">
        <v>0</v>
      </c>
      <c r="P27" s="612" t="s">
        <v>176</v>
      </c>
      <c r="Q27" s="609"/>
      <c r="R27" s="609" t="str">
        <f>J30</f>
        <v>佃ＦＣ</v>
      </c>
      <c r="S27" s="609"/>
      <c r="T27" s="609" t="str">
        <f>P30</f>
        <v>深川ＳＣ</v>
      </c>
      <c r="U27" s="613"/>
      <c r="V27" s="108" t="s">
        <v>84</v>
      </c>
    </row>
    <row r="28" spans="2:24" s="1" customFormat="1" ht="25.5" customHeight="1" x14ac:dyDescent="0.15">
      <c r="B28" s="46"/>
      <c r="C28" s="629"/>
      <c r="D28" s="630"/>
      <c r="E28" s="626"/>
      <c r="F28" s="62" t="s">
        <v>180</v>
      </c>
      <c r="G28" s="63">
        <f>G27</f>
        <v>0.44027777777777738</v>
      </c>
      <c r="H28" s="64" t="s">
        <v>44</v>
      </c>
      <c r="I28" s="83">
        <f t="shared" si="2"/>
        <v>0.45902777777777737</v>
      </c>
      <c r="J28" s="609" t="s">
        <v>144</v>
      </c>
      <c r="K28" s="610"/>
      <c r="L28" s="637">
        <v>7</v>
      </c>
      <c r="M28" s="605" t="s">
        <v>73</v>
      </c>
      <c r="N28" s="605"/>
      <c r="O28" s="637">
        <v>0</v>
      </c>
      <c r="P28" s="612" t="s">
        <v>177</v>
      </c>
      <c r="Q28" s="609"/>
      <c r="R28" s="609" t="str">
        <f>J29</f>
        <v>中野木ＦＣ</v>
      </c>
      <c r="S28" s="609"/>
      <c r="T28" s="609" t="str">
        <f>P29</f>
        <v>ＦＣ大島</v>
      </c>
      <c r="U28" s="613"/>
      <c r="V28" s="108" t="s">
        <v>87</v>
      </c>
    </row>
    <row r="29" spans="2:24" s="1" customFormat="1" ht="25.5" customHeight="1" x14ac:dyDescent="0.15">
      <c r="B29" s="46"/>
      <c r="C29" s="622" t="s">
        <v>88</v>
      </c>
      <c r="D29" s="631"/>
      <c r="E29" s="624" t="s">
        <v>89</v>
      </c>
      <c r="F29" s="62" t="s">
        <v>153</v>
      </c>
      <c r="G29" s="63">
        <f t="shared" ref="G29" si="4">I28+$G$21</f>
        <v>0.46249999999999958</v>
      </c>
      <c r="H29" s="64" t="s">
        <v>44</v>
      </c>
      <c r="I29" s="83">
        <f t="shared" si="2"/>
        <v>0.48124999999999957</v>
      </c>
      <c r="J29" s="609" t="s">
        <v>191</v>
      </c>
      <c r="K29" s="610"/>
      <c r="L29" s="637">
        <v>1</v>
      </c>
      <c r="M29" s="605" t="s">
        <v>73</v>
      </c>
      <c r="N29" s="605"/>
      <c r="O29" s="637">
        <v>0</v>
      </c>
      <c r="P29" s="612" t="s">
        <v>170</v>
      </c>
      <c r="Q29" s="609"/>
      <c r="R29" s="609" t="str">
        <f>J28</f>
        <v>ブルーファイターズ</v>
      </c>
      <c r="S29" s="609"/>
      <c r="T29" s="609" t="str">
        <f>P28</f>
        <v>江東ＦＣ</v>
      </c>
      <c r="U29" s="613"/>
      <c r="V29" s="108" t="s">
        <v>92</v>
      </c>
    </row>
    <row r="30" spans="2:24" s="1" customFormat="1" ht="25.5" customHeight="1" x14ac:dyDescent="0.15">
      <c r="B30" s="46"/>
      <c r="C30" s="632"/>
      <c r="D30" s="631"/>
      <c r="E30" s="626"/>
      <c r="F30" s="62" t="s">
        <v>180</v>
      </c>
      <c r="G30" s="63">
        <f>G29</f>
        <v>0.46249999999999958</v>
      </c>
      <c r="H30" s="64" t="s">
        <v>44</v>
      </c>
      <c r="I30" s="83">
        <f t="shared" si="2"/>
        <v>0.48124999999999957</v>
      </c>
      <c r="J30" s="609" t="s">
        <v>162</v>
      </c>
      <c r="K30" s="610"/>
      <c r="L30" s="637">
        <v>2</v>
      </c>
      <c r="M30" s="605" t="s">
        <v>193</v>
      </c>
      <c r="N30" s="605"/>
      <c r="O30" s="637">
        <v>1</v>
      </c>
      <c r="P30" s="612" t="s">
        <v>192</v>
      </c>
      <c r="Q30" s="609"/>
      <c r="R30" s="609" t="str">
        <f>J27</f>
        <v>ベイエリアＦＣ</v>
      </c>
      <c r="S30" s="609"/>
      <c r="T30" s="609" t="str">
        <f>P27</f>
        <v>ＦＣ北砂</v>
      </c>
      <c r="U30" s="613"/>
      <c r="V30" s="108" t="s">
        <v>95</v>
      </c>
    </row>
    <row r="31" spans="2:24" s="1" customFormat="1" ht="30" customHeight="1" x14ac:dyDescent="0.15">
      <c r="B31" s="46"/>
      <c r="C31" s="622" t="s">
        <v>96</v>
      </c>
      <c r="D31" s="623"/>
      <c r="E31" s="61" t="s">
        <v>97</v>
      </c>
      <c r="F31" s="62" t="s">
        <v>72</v>
      </c>
      <c r="G31" s="63">
        <v>0.48819444444444443</v>
      </c>
      <c r="H31" s="64" t="s">
        <v>44</v>
      </c>
      <c r="I31" s="83">
        <f>G31+I21</f>
        <v>0.50694444444444442</v>
      </c>
      <c r="J31" s="609" t="s">
        <v>170</v>
      </c>
      <c r="K31" s="610"/>
      <c r="L31" s="637">
        <v>2</v>
      </c>
      <c r="M31" s="639" t="s">
        <v>203</v>
      </c>
      <c r="N31" s="639"/>
      <c r="O31" s="637">
        <v>2</v>
      </c>
      <c r="P31" s="612" t="s">
        <v>192</v>
      </c>
      <c r="Q31" s="609"/>
      <c r="R31" s="609" t="s">
        <v>197</v>
      </c>
      <c r="S31" s="609"/>
      <c r="T31" s="609" t="s">
        <v>197</v>
      </c>
      <c r="U31" s="613"/>
      <c r="V31" s="108" t="s">
        <v>100</v>
      </c>
    </row>
    <row r="32" spans="2:24" s="1" customFormat="1" ht="30" customHeight="1" thickBot="1" x14ac:dyDescent="0.2">
      <c r="B32" s="46"/>
      <c r="C32" s="614" t="s">
        <v>101</v>
      </c>
      <c r="D32" s="615"/>
      <c r="E32" s="65" t="s">
        <v>102</v>
      </c>
      <c r="F32" s="66" t="s">
        <v>75</v>
      </c>
      <c r="G32" s="67">
        <f t="shared" ref="G32:I32" si="5">G31</f>
        <v>0.48819444444444443</v>
      </c>
      <c r="H32" s="518" t="str">
        <f t="shared" si="5"/>
        <v>～</v>
      </c>
      <c r="I32" s="86">
        <f t="shared" si="5"/>
        <v>0.50694444444444442</v>
      </c>
      <c r="J32" s="616" t="s">
        <v>191</v>
      </c>
      <c r="K32" s="617"/>
      <c r="L32" s="638">
        <v>0</v>
      </c>
      <c r="M32" s="635" t="s">
        <v>204</v>
      </c>
      <c r="N32" s="636"/>
      <c r="O32" s="638">
        <v>0</v>
      </c>
      <c r="P32" s="620" t="s">
        <v>162</v>
      </c>
      <c r="Q32" s="616"/>
      <c r="R32" s="616" t="s">
        <v>197</v>
      </c>
      <c r="S32" s="616"/>
      <c r="T32" s="616" t="s">
        <v>197</v>
      </c>
      <c r="U32" s="621"/>
      <c r="V32" s="108" t="s">
        <v>105</v>
      </c>
    </row>
    <row r="33" spans="2:22" s="1" customFormat="1" ht="11.25" customHeight="1" thickTop="1" x14ac:dyDescent="0.15">
      <c r="B33" s="46"/>
      <c r="C33" s="69"/>
      <c r="D33" s="70"/>
      <c r="E33" s="70"/>
      <c r="F33" s="70"/>
      <c r="G33" s="71"/>
      <c r="H33" s="70"/>
      <c r="I33" s="7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02"/>
    </row>
    <row r="34" spans="2:22" ht="8.25" customHeight="1" thickBot="1" x14ac:dyDescent="0.2">
      <c r="B34" s="72"/>
      <c r="C34" s="73"/>
      <c r="D34" s="73"/>
      <c r="E34" s="73"/>
      <c r="F34" s="73"/>
      <c r="G34" s="74"/>
      <c r="H34" s="75"/>
      <c r="I34" s="7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9"/>
    </row>
    <row r="35" spans="2:22" ht="14.25" thickTop="1" x14ac:dyDescent="0.15"/>
  </sheetData>
  <mergeCells count="78">
    <mergeCell ref="E23:E24"/>
    <mergeCell ref="E25:E26"/>
    <mergeCell ref="E27:E28"/>
    <mergeCell ref="E29:E30"/>
    <mergeCell ref="C29:D30"/>
    <mergeCell ref="C27:D28"/>
    <mergeCell ref="C23:D26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J30:K30"/>
    <mergeCell ref="M30:N30"/>
    <mergeCell ref="P30:Q30"/>
    <mergeCell ref="R30:S30"/>
    <mergeCell ref="T30:U30"/>
    <mergeCell ref="J29:K29"/>
    <mergeCell ref="M29:N29"/>
    <mergeCell ref="P29:Q29"/>
    <mergeCell ref="R29:S29"/>
    <mergeCell ref="T29:U29"/>
    <mergeCell ref="J28:K28"/>
    <mergeCell ref="M28:N28"/>
    <mergeCell ref="P28:Q28"/>
    <mergeCell ref="R28:S28"/>
    <mergeCell ref="T28:U28"/>
    <mergeCell ref="J27:K27"/>
    <mergeCell ref="M27:N27"/>
    <mergeCell ref="P27:Q27"/>
    <mergeCell ref="R27:S27"/>
    <mergeCell ref="T27:U27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5:U25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3:U23"/>
    <mergeCell ref="M19:N19"/>
    <mergeCell ref="S19:T19"/>
    <mergeCell ref="C22:F22"/>
    <mergeCell ref="G22:I22"/>
    <mergeCell ref="J22:Q22"/>
    <mergeCell ref="R22:S22"/>
    <mergeCell ref="T22:U22"/>
    <mergeCell ref="N13:O13"/>
    <mergeCell ref="N14:O14"/>
    <mergeCell ref="L15:M15"/>
    <mergeCell ref="L16:M16"/>
    <mergeCell ref="L17:M17"/>
    <mergeCell ref="N15:O15"/>
    <mergeCell ref="Q5:R5"/>
    <mergeCell ref="O6:P6"/>
    <mergeCell ref="H7:I7"/>
    <mergeCell ref="N8:O8"/>
    <mergeCell ref="L12:M12"/>
    <mergeCell ref="N12:O12"/>
  </mergeCells>
  <phoneticPr fontId="59"/>
  <pageMargins left="0.20902777777777801" right="0.22916666666666699" top="0.55902777777777801" bottom="0.98263888888888895" header="0.27916666666666701" footer="0.51180555555555596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A0820CCB1D454E95DB67A3B17BCCD3" ma:contentTypeVersion="6" ma:contentTypeDescription="新しいドキュメントを作成します。" ma:contentTypeScope="" ma:versionID="20dbb0ccdd169874839aca761df6625f">
  <xsd:schema xmlns:xsd="http://www.w3.org/2001/XMLSchema" xmlns:xs="http://www.w3.org/2001/XMLSchema" xmlns:p="http://schemas.microsoft.com/office/2006/metadata/properties" xmlns:ns3="9a2fcf45-e485-4c5a-9778-bf898eca4f3c" targetNamespace="http://schemas.microsoft.com/office/2006/metadata/properties" ma:root="true" ma:fieldsID="753c668c4130d60c5c4c9f290d72ca47" ns3:_="">
    <xsd:import namespace="9a2fcf45-e485-4c5a-9778-bf898eca4f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fcf45-e485-4c5a-9778-bf898eca4f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38027E-2EA6-40D2-BCB0-8F9DE1E0C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2fcf45-e485-4c5a-9778-bf898eca4f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8615C-3141-4F2D-B6CA-E875B1002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27EF0-D5BD-465B-B2D4-55D6676F246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a2fcf45-e485-4c5a-9778-bf898eca4f3c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第20回参加チーム</vt:lpstr>
      <vt:lpstr>予選試合時間</vt:lpstr>
      <vt:lpstr>予選１コート対戦表</vt:lpstr>
      <vt:lpstr>予選２コート対戦表</vt:lpstr>
      <vt:lpstr>４位</vt:lpstr>
      <vt:lpstr>1位パート</vt:lpstr>
      <vt:lpstr>２位パート</vt:lpstr>
      <vt:lpstr>３位パート</vt:lpstr>
      <vt:lpstr>第20回参加チーム!Print_Area</vt:lpstr>
      <vt:lpstr>予選１コート対戦表!Print_Area</vt:lpstr>
      <vt:lpstr>予選２コート対戦表!Print_Area</vt:lpstr>
      <vt:lpstr>'1位パート'!TABLE</vt:lpstr>
      <vt:lpstr>'２位パート'!TABLE</vt:lpstr>
      <vt:lpstr>'３位パート'!TABLE</vt:lpstr>
      <vt:lpstr>'４位'!TABLE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　Katsuyuki</dc:creator>
  <cp:lastModifiedBy>小林　英知</cp:lastModifiedBy>
  <cp:lastPrinted>2024-01-16T13:45:07Z</cp:lastPrinted>
  <dcterms:created xsi:type="dcterms:W3CDTF">2011-06-27T14:11:00Z</dcterms:created>
  <dcterms:modified xsi:type="dcterms:W3CDTF">2024-02-11T17:29:41Z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  <property fmtid="{D5CDD505-2E9C-101B-9397-08002B2CF9AE}" pid="3" name="ContentTypeId">
    <vt:lpwstr>0x01010006A0820CCB1D454E95DB67A3B17BCCD3</vt:lpwstr>
  </property>
</Properties>
</file>