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ada\Desktop\"/>
    </mc:Choice>
  </mc:AlternateContent>
  <bookViews>
    <workbookView xWindow="0" yWindow="0" windowWidth="20490" windowHeight="6810" tabRatio="882" activeTab="6"/>
  </bookViews>
  <sheets>
    <sheet name="第14回参加チーム" sheetId="1" r:id="rId1"/>
    <sheet name="予選①リーグ戦表" sheetId="2" r:id="rId2"/>
    <sheet name="予選①試合時間" sheetId="3" r:id="rId3"/>
    <sheet name="予選②リーグ戦表" sheetId="4" r:id="rId4"/>
    <sheet name="予選②試合時間" sheetId="5" r:id="rId5"/>
    <sheet name="４位" sheetId="6" r:id="rId6"/>
    <sheet name="３位" sheetId="7" r:id="rId7"/>
    <sheet name="２位" sheetId="8" r:id="rId8"/>
    <sheet name="1位" sheetId="9" r:id="rId9"/>
    <sheet name="過去の大会結果" sheetId="10" r:id="rId10"/>
  </sheets>
  <definedNames>
    <definedName name="_xlnm.Print_Area" localSheetId="0">第14回参加チーム!$C$2:L17</definedName>
    <definedName name="_xlnm.Print_Area" localSheetId="1">予選①リーグ戦表!$A$1:Z29</definedName>
    <definedName name="_xlnm.Print_Area" localSheetId="3">予選②リーグ戦表!$A$1:Z29</definedName>
    <definedName name="TABLE" localSheetId="8">'1位'!$X$15:$X$18</definedName>
    <definedName name="TABLE" localSheetId="7">'２位'!$X$15:$X$18</definedName>
    <definedName name="TABLE" localSheetId="6">'３位'!$X$15:$X$18</definedName>
    <definedName name="TABLE" localSheetId="5">'４位'!$X$15:$X$18</definedName>
  </definedNames>
  <calcPr calcId="152511"/>
</workbook>
</file>

<file path=xl/calcChain.xml><?xml version="1.0" encoding="utf-8"?>
<calcChain xmlns="http://schemas.openxmlformats.org/spreadsheetml/2006/main">
  <c r="T30" i="7" l="1"/>
  <c r="T30" i="8"/>
  <c r="T30" i="9"/>
  <c r="T30" i="6"/>
  <c r="R30" i="7"/>
  <c r="R30" i="8"/>
  <c r="R30" i="9"/>
  <c r="R30" i="6"/>
  <c r="T29" i="7"/>
  <c r="T29" i="8"/>
  <c r="T29" i="9"/>
  <c r="T29" i="6"/>
  <c r="R29" i="7"/>
  <c r="R29" i="8"/>
  <c r="R29" i="9"/>
  <c r="R29" i="6"/>
  <c r="T28" i="7"/>
  <c r="T28" i="8"/>
  <c r="T28" i="9"/>
  <c r="T28" i="6"/>
  <c r="R28" i="7"/>
  <c r="R28" i="8"/>
  <c r="R28" i="9"/>
  <c r="R28" i="6"/>
  <c r="T27" i="7"/>
  <c r="T27" i="8"/>
  <c r="T27" i="9"/>
  <c r="T27" i="6"/>
  <c r="R27" i="7"/>
  <c r="R27" i="8"/>
  <c r="R27" i="9"/>
  <c r="R27" i="6"/>
  <c r="T32" i="9" l="1"/>
  <c r="R32" i="9"/>
  <c r="T31" i="9"/>
  <c r="R31" i="9"/>
  <c r="G24" i="9"/>
  <c r="I24" i="9" s="1"/>
  <c r="G25" i="9" s="1"/>
  <c r="I23" i="9"/>
  <c r="S19" i="9"/>
  <c r="M19" i="9"/>
  <c r="I19" i="9"/>
  <c r="E19" i="9"/>
  <c r="R18" i="9"/>
  <c r="P18" i="9"/>
  <c r="H18" i="9"/>
  <c r="F18" i="9"/>
  <c r="I14" i="9"/>
  <c r="E14" i="9"/>
  <c r="S13" i="9"/>
  <c r="N13" i="9"/>
  <c r="I13" i="9"/>
  <c r="E13" i="9"/>
  <c r="T12" i="9"/>
  <c r="S12" i="9"/>
  <c r="R12" i="9"/>
  <c r="P12" i="9"/>
  <c r="N12" i="9"/>
  <c r="L12" i="9"/>
  <c r="J12" i="9"/>
  <c r="I12" i="9"/>
  <c r="H12" i="9"/>
  <c r="F12" i="9"/>
  <c r="E12" i="9"/>
  <c r="D12" i="9"/>
  <c r="Q10" i="9"/>
  <c r="G10" i="9"/>
  <c r="Q9" i="9"/>
  <c r="G9" i="9"/>
  <c r="S8" i="9"/>
  <c r="N8" i="9"/>
  <c r="I8" i="9"/>
  <c r="E8" i="9"/>
  <c r="O7" i="9"/>
  <c r="L7" i="9"/>
  <c r="J7" i="9"/>
  <c r="H7" i="9"/>
  <c r="Q5" i="9"/>
  <c r="L5" i="9"/>
  <c r="J5" i="9"/>
  <c r="G5" i="9"/>
  <c r="T32" i="8"/>
  <c r="R32" i="8"/>
  <c r="T31" i="8"/>
  <c r="R31" i="8"/>
  <c r="G24" i="8"/>
  <c r="I24" i="8" s="1"/>
  <c r="G25" i="8" s="1"/>
  <c r="I23" i="8"/>
  <c r="S19" i="8"/>
  <c r="M19" i="8"/>
  <c r="I19" i="8"/>
  <c r="E19" i="8"/>
  <c r="R18" i="8"/>
  <c r="P18" i="8"/>
  <c r="H18" i="8"/>
  <c r="F18" i="8"/>
  <c r="I14" i="8"/>
  <c r="E14" i="8"/>
  <c r="S13" i="8"/>
  <c r="N13" i="8"/>
  <c r="I13" i="8"/>
  <c r="E13" i="8"/>
  <c r="T12" i="8"/>
  <c r="S12" i="8"/>
  <c r="R12" i="8"/>
  <c r="P12" i="8"/>
  <c r="N12" i="8"/>
  <c r="L12" i="8"/>
  <c r="J12" i="8"/>
  <c r="I12" i="8"/>
  <c r="H12" i="8"/>
  <c r="F12" i="8"/>
  <c r="E12" i="8"/>
  <c r="D12" i="8"/>
  <c r="Q10" i="8"/>
  <c r="G10" i="8"/>
  <c r="Q9" i="8"/>
  <c r="G9" i="8"/>
  <c r="S8" i="8"/>
  <c r="N8" i="8"/>
  <c r="I8" i="8"/>
  <c r="E8" i="8"/>
  <c r="O7" i="8"/>
  <c r="L7" i="8"/>
  <c r="J7" i="8"/>
  <c r="H7" i="8"/>
  <c r="Q5" i="8"/>
  <c r="L5" i="8"/>
  <c r="J5" i="8"/>
  <c r="G5" i="8"/>
  <c r="T32" i="7"/>
  <c r="R32" i="7"/>
  <c r="T31" i="7"/>
  <c r="R31" i="7"/>
  <c r="G24" i="7"/>
  <c r="I23" i="7"/>
  <c r="S19" i="7"/>
  <c r="M19" i="7"/>
  <c r="I19" i="7"/>
  <c r="E19" i="7"/>
  <c r="R18" i="7"/>
  <c r="P18" i="7"/>
  <c r="H18" i="7"/>
  <c r="F18" i="7"/>
  <c r="E14" i="7"/>
  <c r="S13" i="7"/>
  <c r="N13" i="7"/>
  <c r="I13" i="7"/>
  <c r="E13" i="7"/>
  <c r="T12" i="7"/>
  <c r="S12" i="7"/>
  <c r="R12" i="7"/>
  <c r="P12" i="7"/>
  <c r="N12" i="7"/>
  <c r="L12" i="7"/>
  <c r="J12" i="7"/>
  <c r="I12" i="7"/>
  <c r="H12" i="7"/>
  <c r="F12" i="7"/>
  <c r="E12" i="7"/>
  <c r="D12" i="7"/>
  <c r="Q10" i="7"/>
  <c r="G10" i="7"/>
  <c r="Q9" i="7"/>
  <c r="G9" i="7"/>
  <c r="S8" i="7"/>
  <c r="N8" i="7"/>
  <c r="I8" i="7"/>
  <c r="E8" i="7"/>
  <c r="O7" i="7"/>
  <c r="L7" i="7"/>
  <c r="J7" i="7"/>
  <c r="H7" i="7"/>
  <c r="Q5" i="7"/>
  <c r="L5" i="7"/>
  <c r="J5" i="7"/>
  <c r="G5" i="7"/>
  <c r="T32" i="6"/>
  <c r="R32" i="6"/>
  <c r="T31" i="6"/>
  <c r="R31" i="6"/>
  <c r="G24" i="6"/>
  <c r="I14" i="6" s="1"/>
  <c r="I23" i="6"/>
  <c r="S19" i="6"/>
  <c r="M19" i="6"/>
  <c r="I19" i="6"/>
  <c r="E19" i="6"/>
  <c r="R18" i="6"/>
  <c r="P18" i="6"/>
  <c r="H18" i="6"/>
  <c r="F18" i="6"/>
  <c r="E14" i="6"/>
  <c r="S13" i="6"/>
  <c r="N13" i="6"/>
  <c r="I13" i="6"/>
  <c r="E13" i="6"/>
  <c r="T12" i="6"/>
  <c r="S12" i="6"/>
  <c r="R12" i="6"/>
  <c r="P12" i="6"/>
  <c r="N12" i="6"/>
  <c r="L12" i="6"/>
  <c r="J12" i="6"/>
  <c r="I12" i="6"/>
  <c r="H12" i="6"/>
  <c r="F12" i="6"/>
  <c r="E12" i="6"/>
  <c r="D12" i="6"/>
  <c r="Q10" i="6"/>
  <c r="G10" i="6"/>
  <c r="Q9" i="6"/>
  <c r="G9" i="6"/>
  <c r="S8" i="6"/>
  <c r="N8" i="6"/>
  <c r="I8" i="6"/>
  <c r="E8" i="6"/>
  <c r="O7" i="6"/>
  <c r="L7" i="6"/>
  <c r="J7" i="6"/>
  <c r="H7" i="6"/>
  <c r="Q5" i="6"/>
  <c r="L5" i="6"/>
  <c r="J5" i="6"/>
  <c r="G5" i="6"/>
  <c r="N19" i="5"/>
  <c r="L21" i="5" s="1"/>
  <c r="N21" i="5" s="1"/>
  <c r="L23" i="5" s="1"/>
  <c r="N23" i="5" s="1"/>
  <c r="L25" i="5" s="1"/>
  <c r="N25" i="5" s="1"/>
  <c r="L27" i="5" s="1"/>
  <c r="N27" i="5" s="1"/>
  <c r="L29" i="5" s="1"/>
  <c r="N29" i="5" s="1"/>
  <c r="N5" i="5"/>
  <c r="L7" i="5" s="1"/>
  <c r="N7" i="5" s="1"/>
  <c r="L9" i="5" s="1"/>
  <c r="N9" i="5" s="1"/>
  <c r="L11" i="5" s="1"/>
  <c r="N11" i="5" s="1"/>
  <c r="L13" i="5" s="1"/>
  <c r="N13" i="5" s="1"/>
  <c r="L15" i="5" s="1"/>
  <c r="N15" i="5" s="1"/>
  <c r="B28" i="4"/>
  <c r="N27" i="4"/>
  <c r="I28" i="4" s="1"/>
  <c r="L27" i="4"/>
  <c r="K28" i="4" s="1"/>
  <c r="B27" i="4"/>
  <c r="I24" i="4" s="1"/>
  <c r="N26" i="4"/>
  <c r="F28" i="4" s="1"/>
  <c r="L26" i="4"/>
  <c r="H28" i="4" s="1"/>
  <c r="K26" i="4"/>
  <c r="F27" i="4" s="1"/>
  <c r="I26" i="4"/>
  <c r="H27" i="4" s="1"/>
  <c r="B26" i="4"/>
  <c r="N25" i="4"/>
  <c r="C28" i="4" s="1"/>
  <c r="L25" i="4"/>
  <c r="E28" i="4" s="1"/>
  <c r="K25" i="4"/>
  <c r="C27" i="4" s="1"/>
  <c r="I25" i="4"/>
  <c r="E27" i="4" s="1"/>
  <c r="H25" i="4"/>
  <c r="C26" i="4" s="1"/>
  <c r="F25" i="4"/>
  <c r="B25" i="4"/>
  <c r="H29" i="5" s="1"/>
  <c r="K19" i="5" s="1"/>
  <c r="F24" i="4"/>
  <c r="B21" i="4"/>
  <c r="S19" i="5" s="1"/>
  <c r="N20" i="4"/>
  <c r="I21" i="4" s="1"/>
  <c r="L20" i="4"/>
  <c r="K21" i="4" s="1"/>
  <c r="B20" i="4"/>
  <c r="I17" i="4" s="1"/>
  <c r="N19" i="4"/>
  <c r="F21" i="4" s="1"/>
  <c r="L19" i="4"/>
  <c r="H21" i="4" s="1"/>
  <c r="K19" i="4"/>
  <c r="F20" i="4" s="1"/>
  <c r="I19" i="4"/>
  <c r="H20" i="4" s="1"/>
  <c r="B19" i="4"/>
  <c r="F17" i="4" s="1"/>
  <c r="N18" i="4"/>
  <c r="C21" i="4" s="1"/>
  <c r="L18" i="4"/>
  <c r="E21" i="4" s="1"/>
  <c r="K18" i="4"/>
  <c r="C20" i="4" s="1"/>
  <c r="I18" i="4"/>
  <c r="E20" i="4" s="1"/>
  <c r="H18" i="4"/>
  <c r="C19" i="4" s="1"/>
  <c r="F18" i="4"/>
  <c r="B18" i="4"/>
  <c r="C17" i="4" s="1"/>
  <c r="B14" i="4"/>
  <c r="N13" i="4"/>
  <c r="I14" i="4" s="1"/>
  <c r="L13" i="4"/>
  <c r="K14" i="4" s="1"/>
  <c r="B13" i="4"/>
  <c r="I10" i="4" s="1"/>
  <c r="N12" i="4"/>
  <c r="F14" i="4" s="1"/>
  <c r="L12" i="4"/>
  <c r="H14" i="4" s="1"/>
  <c r="K12" i="4"/>
  <c r="F13" i="4" s="1"/>
  <c r="I12" i="4"/>
  <c r="H13" i="4" s="1"/>
  <c r="B12" i="4"/>
  <c r="O15" i="5" s="1"/>
  <c r="T5" i="5" s="1"/>
  <c r="N11" i="4"/>
  <c r="C14" i="4" s="1"/>
  <c r="L11" i="4"/>
  <c r="E14" i="4" s="1"/>
  <c r="K11" i="4"/>
  <c r="C13" i="4" s="1"/>
  <c r="I11" i="4"/>
  <c r="E13" i="4" s="1"/>
  <c r="H11" i="4"/>
  <c r="C12" i="4" s="1"/>
  <c r="F11" i="4"/>
  <c r="B11" i="4"/>
  <c r="C10" i="4" s="1"/>
  <c r="B7" i="4"/>
  <c r="N6" i="4"/>
  <c r="I7" i="4" s="1"/>
  <c r="L6" i="4"/>
  <c r="K7" i="4" s="1"/>
  <c r="B6" i="4"/>
  <c r="I3" i="4" s="1"/>
  <c r="N5" i="4"/>
  <c r="F7" i="4" s="1"/>
  <c r="L5" i="4"/>
  <c r="H7" i="4" s="1"/>
  <c r="K5" i="4"/>
  <c r="F6" i="4" s="1"/>
  <c r="I5" i="4"/>
  <c r="H6" i="4" s="1"/>
  <c r="B5" i="4"/>
  <c r="F3" i="4" s="1"/>
  <c r="N4" i="4"/>
  <c r="C7" i="4" s="1"/>
  <c r="L4" i="4"/>
  <c r="E7" i="4" s="1"/>
  <c r="K4" i="4"/>
  <c r="C6" i="4" s="1"/>
  <c r="I4" i="4"/>
  <c r="E6" i="4" s="1"/>
  <c r="H4" i="4"/>
  <c r="C5" i="4" s="1"/>
  <c r="F4" i="4"/>
  <c r="B4" i="4"/>
  <c r="C3" i="4" s="1"/>
  <c r="N19" i="3"/>
  <c r="L21" i="3" s="1"/>
  <c r="N21" i="3" s="1"/>
  <c r="L23" i="3" s="1"/>
  <c r="N23" i="3" s="1"/>
  <c r="L25" i="3" s="1"/>
  <c r="N25" i="3" s="1"/>
  <c r="L27" i="3" s="1"/>
  <c r="N27" i="3" s="1"/>
  <c r="L29" i="3" s="1"/>
  <c r="N29" i="3" s="1"/>
  <c r="N5" i="3"/>
  <c r="L7" i="3" s="1"/>
  <c r="N7" i="3" s="1"/>
  <c r="L9" i="3" s="1"/>
  <c r="N9" i="3" s="1"/>
  <c r="L11" i="3" s="1"/>
  <c r="N11" i="3" s="1"/>
  <c r="L13" i="3" s="1"/>
  <c r="N13" i="3" s="1"/>
  <c r="L15" i="3" s="1"/>
  <c r="N15" i="3" s="1"/>
  <c r="B28" i="2"/>
  <c r="O29" i="3" s="1"/>
  <c r="T19" i="3" s="1"/>
  <c r="N27" i="2"/>
  <c r="I28" i="2" s="1"/>
  <c r="L27" i="2"/>
  <c r="K28" i="2" s="1"/>
  <c r="B27" i="2"/>
  <c r="S25" i="3" s="1"/>
  <c r="N26" i="2"/>
  <c r="F28" i="2" s="1"/>
  <c r="L26" i="2"/>
  <c r="H28" i="2" s="1"/>
  <c r="K26" i="2"/>
  <c r="F27" i="2" s="1"/>
  <c r="I26" i="2"/>
  <c r="H27" i="2" s="1"/>
  <c r="B26" i="2"/>
  <c r="N25" i="2"/>
  <c r="C28" i="2" s="1"/>
  <c r="L25" i="2"/>
  <c r="E28" i="2" s="1"/>
  <c r="K25" i="2"/>
  <c r="C27" i="2" s="1"/>
  <c r="I25" i="2"/>
  <c r="H25" i="2"/>
  <c r="C26" i="2" s="1"/>
  <c r="F25" i="2"/>
  <c r="E26" i="2" s="1"/>
  <c r="B25" i="2"/>
  <c r="S29" i="3" s="1"/>
  <c r="L24" i="2"/>
  <c r="I24" i="2"/>
  <c r="B21" i="2"/>
  <c r="D27" i="3" s="1"/>
  <c r="I29" i="3" s="1"/>
  <c r="N20" i="2"/>
  <c r="I21" i="2" s="1"/>
  <c r="L20" i="2"/>
  <c r="K21" i="2" s="1"/>
  <c r="B20" i="2"/>
  <c r="I17" i="2" s="1"/>
  <c r="N19" i="2"/>
  <c r="F21" i="2" s="1"/>
  <c r="L19" i="2"/>
  <c r="H21" i="2" s="1"/>
  <c r="K19" i="2"/>
  <c r="F20" i="2" s="1"/>
  <c r="I19" i="2"/>
  <c r="H20" i="2" s="1"/>
  <c r="B19" i="2"/>
  <c r="F17" i="2" s="1"/>
  <c r="N18" i="2"/>
  <c r="C21" i="2" s="1"/>
  <c r="L18" i="2"/>
  <c r="E21" i="2" s="1"/>
  <c r="K18" i="2"/>
  <c r="C20" i="2" s="1"/>
  <c r="I18" i="2"/>
  <c r="E20" i="2" s="1"/>
  <c r="H18" i="2"/>
  <c r="C19" i="2" s="1"/>
  <c r="F18" i="2"/>
  <c r="E19" i="2" s="1"/>
  <c r="B18" i="2"/>
  <c r="D23" i="3" s="1"/>
  <c r="I25" i="3" s="1"/>
  <c r="L17" i="2"/>
  <c r="B14" i="2"/>
  <c r="D15" i="3" s="1"/>
  <c r="I5" i="3" s="1"/>
  <c r="N13" i="2"/>
  <c r="I14" i="2" s="1"/>
  <c r="L13" i="2"/>
  <c r="K14" i="2" s="1"/>
  <c r="B13" i="2"/>
  <c r="S15" i="3" s="1"/>
  <c r="N12" i="2"/>
  <c r="F14" i="2" s="1"/>
  <c r="L12" i="2"/>
  <c r="H14" i="2" s="1"/>
  <c r="K12" i="2"/>
  <c r="F13" i="2" s="1"/>
  <c r="I12" i="2"/>
  <c r="H13" i="2" s="1"/>
  <c r="B12" i="2"/>
  <c r="F10" i="2" s="1"/>
  <c r="N11" i="2"/>
  <c r="C14" i="2" s="1"/>
  <c r="L11" i="2"/>
  <c r="E14" i="2" s="1"/>
  <c r="K11" i="2"/>
  <c r="C13" i="2" s="1"/>
  <c r="I11" i="2"/>
  <c r="E13" i="2" s="1"/>
  <c r="H11" i="2"/>
  <c r="S11" i="2" s="1"/>
  <c r="F11" i="2"/>
  <c r="B11" i="2"/>
  <c r="H15" i="3" s="1"/>
  <c r="K5" i="3" s="1"/>
  <c r="I10" i="2"/>
  <c r="B7" i="2"/>
  <c r="S5" i="3" s="1"/>
  <c r="N6" i="2"/>
  <c r="I7" i="2" s="1"/>
  <c r="L6" i="2"/>
  <c r="K7" i="2" s="1"/>
  <c r="B6" i="2"/>
  <c r="I3" i="2" s="1"/>
  <c r="N5" i="2"/>
  <c r="F7" i="2" s="1"/>
  <c r="L5" i="2"/>
  <c r="H7" i="2" s="1"/>
  <c r="K5" i="2"/>
  <c r="F6" i="2" s="1"/>
  <c r="I5" i="2"/>
  <c r="H6" i="2" s="1"/>
  <c r="B5" i="2"/>
  <c r="N4" i="2"/>
  <c r="C7" i="2" s="1"/>
  <c r="L4" i="2"/>
  <c r="E7" i="2" s="1"/>
  <c r="K4" i="2"/>
  <c r="C6" i="2" s="1"/>
  <c r="I4" i="2"/>
  <c r="E6" i="2" s="1"/>
  <c r="H4" i="2"/>
  <c r="F4" i="2"/>
  <c r="B4" i="2"/>
  <c r="L3" i="2"/>
  <c r="F3" i="2"/>
  <c r="F10" i="4" l="1"/>
  <c r="I24" i="6"/>
  <c r="G25" i="6" s="1"/>
  <c r="S21" i="4"/>
  <c r="S19" i="2"/>
  <c r="S4" i="2"/>
  <c r="R5" i="4"/>
  <c r="O4" i="2"/>
  <c r="S7" i="2"/>
  <c r="P26" i="2"/>
  <c r="D13" i="3"/>
  <c r="I15" i="3" s="1"/>
  <c r="G26" i="8"/>
  <c r="I25" i="8"/>
  <c r="N14" i="8"/>
  <c r="Q18" i="4"/>
  <c r="S27" i="4"/>
  <c r="S6" i="2"/>
  <c r="R21" i="2"/>
  <c r="Q11" i="4"/>
  <c r="S14" i="4"/>
  <c r="C5" i="2"/>
  <c r="R5" i="2" s="1"/>
  <c r="H29" i="3"/>
  <c r="J19" i="3" s="1"/>
  <c r="Q4" i="4"/>
  <c r="R20" i="4"/>
  <c r="P4" i="2"/>
  <c r="P18" i="2"/>
  <c r="P19" i="2"/>
  <c r="O21" i="4"/>
  <c r="O27" i="4"/>
  <c r="P28" i="4"/>
  <c r="J19" i="5"/>
  <c r="L10" i="2"/>
  <c r="O11" i="2"/>
  <c r="P11" i="2"/>
  <c r="C12" i="2"/>
  <c r="R12" i="2" s="1"/>
  <c r="C24" i="2"/>
  <c r="S26" i="2"/>
  <c r="S25" i="2"/>
  <c r="S9" i="3"/>
  <c r="V11" i="3" s="1"/>
  <c r="H21" i="3"/>
  <c r="J23" i="3" s="1"/>
  <c r="H25" i="3"/>
  <c r="K27" i="3" s="1"/>
  <c r="S6" i="4"/>
  <c r="S7" i="4"/>
  <c r="P14" i="4"/>
  <c r="S13" i="4"/>
  <c r="S20" i="4"/>
  <c r="C24" i="4"/>
  <c r="Q25" i="4"/>
  <c r="S28" i="4"/>
  <c r="H7" i="5"/>
  <c r="K9" i="5" s="1"/>
  <c r="L17" i="4"/>
  <c r="S23" i="5"/>
  <c r="U25" i="5" s="1"/>
  <c r="R14" i="2"/>
  <c r="Q14" i="2"/>
  <c r="P14" i="2"/>
  <c r="O14" i="2"/>
  <c r="R7" i="2"/>
  <c r="U7" i="2" s="1"/>
  <c r="Q7" i="2"/>
  <c r="P7" i="2"/>
  <c r="O7" i="2"/>
  <c r="V7" i="3"/>
  <c r="U7" i="3"/>
  <c r="S13" i="2"/>
  <c r="O20" i="2"/>
  <c r="R20" i="2"/>
  <c r="Q20" i="2"/>
  <c r="P20" i="2"/>
  <c r="V5" i="3"/>
  <c r="U5" i="3"/>
  <c r="S21" i="2"/>
  <c r="Q13" i="2"/>
  <c r="P13" i="2"/>
  <c r="O13" i="2"/>
  <c r="R13" i="2"/>
  <c r="Q6" i="2"/>
  <c r="P6" i="2"/>
  <c r="R6" i="2"/>
  <c r="O6" i="2"/>
  <c r="S14" i="2"/>
  <c r="H13" i="3"/>
  <c r="D5" i="3"/>
  <c r="I7" i="3" s="1"/>
  <c r="C17" i="2"/>
  <c r="R6" i="4"/>
  <c r="Q6" i="4"/>
  <c r="P6" i="4"/>
  <c r="Q4" i="2"/>
  <c r="E5" i="2"/>
  <c r="S5" i="2" s="1"/>
  <c r="Q11" i="2"/>
  <c r="E12" i="2"/>
  <c r="S12" i="2" s="1"/>
  <c r="Q18" i="2"/>
  <c r="S27" i="3"/>
  <c r="O19" i="3"/>
  <c r="T21" i="3" s="1"/>
  <c r="S7" i="3"/>
  <c r="D11" i="3"/>
  <c r="I13" i="3" s="1"/>
  <c r="H23" i="3"/>
  <c r="P4" i="4"/>
  <c r="O4" i="4"/>
  <c r="R4" i="4"/>
  <c r="D13" i="5"/>
  <c r="I15" i="5" s="1"/>
  <c r="S9" i="5"/>
  <c r="S5" i="5"/>
  <c r="L3" i="4"/>
  <c r="O13" i="4"/>
  <c r="C10" i="2"/>
  <c r="D29" i="3"/>
  <c r="I19" i="3" s="1"/>
  <c r="D25" i="3"/>
  <c r="I27" i="3" s="1"/>
  <c r="S21" i="3"/>
  <c r="F24" i="2"/>
  <c r="S28" i="2"/>
  <c r="O6" i="4"/>
  <c r="R4" i="2"/>
  <c r="U4" i="2" s="1"/>
  <c r="O5" i="3"/>
  <c r="T7" i="3" s="1"/>
  <c r="H9" i="3"/>
  <c r="R11" i="2"/>
  <c r="U11" i="2" s="1"/>
  <c r="O7" i="3"/>
  <c r="T9" i="3" s="1"/>
  <c r="H11" i="3"/>
  <c r="R19" i="2"/>
  <c r="Q19" i="2"/>
  <c r="Q21" i="2"/>
  <c r="P21" i="2"/>
  <c r="O21" i="2"/>
  <c r="R18" i="2"/>
  <c r="O27" i="3"/>
  <c r="T29" i="3" s="1"/>
  <c r="O23" i="3"/>
  <c r="T25" i="3" s="1"/>
  <c r="H19" i="3"/>
  <c r="O26" i="2"/>
  <c r="R26" i="2"/>
  <c r="Q26" i="2"/>
  <c r="Q28" i="2"/>
  <c r="P28" i="2"/>
  <c r="O28" i="2"/>
  <c r="V27" i="3"/>
  <c r="U27" i="3"/>
  <c r="D9" i="3"/>
  <c r="I11" i="3" s="1"/>
  <c r="S13" i="3"/>
  <c r="D19" i="3"/>
  <c r="I21" i="3" s="1"/>
  <c r="O7" i="4"/>
  <c r="R7" i="4"/>
  <c r="U7" i="4" s="1"/>
  <c r="Q7" i="4"/>
  <c r="E5" i="4"/>
  <c r="S5" i="4" s="1"/>
  <c r="C3" i="2"/>
  <c r="V19" i="3"/>
  <c r="U19" i="3"/>
  <c r="J5" i="3"/>
  <c r="O13" i="3"/>
  <c r="T15" i="3" s="1"/>
  <c r="O9" i="3"/>
  <c r="T11" i="3" s="1"/>
  <c r="H5" i="3"/>
  <c r="O15" i="3"/>
  <c r="T5" i="3" s="1"/>
  <c r="O11" i="3"/>
  <c r="T13" i="3" s="1"/>
  <c r="H7" i="3"/>
  <c r="S20" i="2"/>
  <c r="O18" i="2"/>
  <c r="S18" i="2"/>
  <c r="O19" i="2"/>
  <c r="R25" i="2"/>
  <c r="E27" i="2"/>
  <c r="S27" i="2" s="1"/>
  <c r="O25" i="2"/>
  <c r="R27" i="2"/>
  <c r="R28" i="2"/>
  <c r="U28" i="2" s="1"/>
  <c r="D7" i="3"/>
  <c r="I9" i="3" s="1"/>
  <c r="S11" i="3"/>
  <c r="H27" i="3"/>
  <c r="P7" i="4"/>
  <c r="O14" i="4"/>
  <c r="R14" i="4"/>
  <c r="Q14" i="4"/>
  <c r="R12" i="4"/>
  <c r="P25" i="2"/>
  <c r="S13" i="5"/>
  <c r="H9" i="5"/>
  <c r="O5" i="5"/>
  <c r="T7" i="5" s="1"/>
  <c r="Q20" i="4"/>
  <c r="P20" i="4"/>
  <c r="O20" i="4"/>
  <c r="V25" i="5"/>
  <c r="Q25" i="2"/>
  <c r="O21" i="3"/>
  <c r="T23" i="3" s="1"/>
  <c r="O25" i="3"/>
  <c r="T27" i="3" s="1"/>
  <c r="S4" i="4"/>
  <c r="O13" i="5"/>
  <c r="T15" i="5" s="1"/>
  <c r="O9" i="5"/>
  <c r="T11" i="5" s="1"/>
  <c r="H5" i="5"/>
  <c r="R13" i="4"/>
  <c r="Q13" i="4"/>
  <c r="P13" i="4"/>
  <c r="D15" i="5"/>
  <c r="I5" i="5" s="1"/>
  <c r="S11" i="5"/>
  <c r="S7" i="5"/>
  <c r="L10" i="4"/>
  <c r="P18" i="4"/>
  <c r="O18" i="4"/>
  <c r="R18" i="4"/>
  <c r="E19" i="4"/>
  <c r="S19" i="4" s="1"/>
  <c r="O28" i="4"/>
  <c r="R28" i="4"/>
  <c r="Q28" i="4"/>
  <c r="R26" i="4"/>
  <c r="S19" i="3"/>
  <c r="D21" i="3"/>
  <c r="I23" i="3" s="1"/>
  <c r="S23" i="3"/>
  <c r="H13" i="5"/>
  <c r="D9" i="5"/>
  <c r="I11" i="5" s="1"/>
  <c r="D5" i="5"/>
  <c r="I7" i="5" s="1"/>
  <c r="P11" i="4"/>
  <c r="O11" i="4"/>
  <c r="R11" i="4"/>
  <c r="E12" i="4"/>
  <c r="S12" i="4" s="1"/>
  <c r="R19" i="4"/>
  <c r="H11" i="5"/>
  <c r="S15" i="5"/>
  <c r="R21" i="4"/>
  <c r="Q21" i="4"/>
  <c r="O19" i="5"/>
  <c r="T21" i="5" s="1"/>
  <c r="H23" i="5"/>
  <c r="S27" i="5"/>
  <c r="V21" i="5"/>
  <c r="U21" i="5"/>
  <c r="P21" i="4"/>
  <c r="O7" i="5"/>
  <c r="T9" i="5" s="1"/>
  <c r="D27" i="5"/>
  <c r="I29" i="5" s="1"/>
  <c r="S11" i="4"/>
  <c r="S18" i="4"/>
  <c r="O27" i="5"/>
  <c r="T29" i="5" s="1"/>
  <c r="O23" i="5"/>
  <c r="T25" i="5" s="1"/>
  <c r="H19" i="5"/>
  <c r="R27" i="4"/>
  <c r="Q27" i="4"/>
  <c r="P27" i="4"/>
  <c r="D29" i="5"/>
  <c r="I19" i="5" s="1"/>
  <c r="S25" i="5"/>
  <c r="L24" i="4"/>
  <c r="S21" i="5"/>
  <c r="H15" i="5"/>
  <c r="D11" i="5"/>
  <c r="I13" i="5" s="1"/>
  <c r="D7" i="5"/>
  <c r="I9" i="5" s="1"/>
  <c r="H27" i="5"/>
  <c r="D19" i="5"/>
  <c r="I21" i="5" s="1"/>
  <c r="D23" i="5"/>
  <c r="I25" i="5" s="1"/>
  <c r="P25" i="4"/>
  <c r="O25" i="4"/>
  <c r="R25" i="4"/>
  <c r="E26" i="4"/>
  <c r="S26" i="4" s="1"/>
  <c r="O11" i="5"/>
  <c r="T13" i="5" s="1"/>
  <c r="O21" i="5"/>
  <c r="T23" i="5" s="1"/>
  <c r="H25" i="5"/>
  <c r="D25" i="5"/>
  <c r="I27" i="5" s="1"/>
  <c r="S29" i="5"/>
  <c r="S25" i="4"/>
  <c r="O29" i="5"/>
  <c r="T19" i="5" s="1"/>
  <c r="O25" i="5"/>
  <c r="T27" i="5" s="1"/>
  <c r="H21" i="5"/>
  <c r="G26" i="6"/>
  <c r="I25" i="6"/>
  <c r="N14" i="6"/>
  <c r="D21" i="5"/>
  <c r="I23" i="5" s="1"/>
  <c r="I14" i="7"/>
  <c r="I24" i="7"/>
  <c r="G25" i="7" s="1"/>
  <c r="I26" i="8"/>
  <c r="G27" i="8" s="1"/>
  <c r="S14" i="8"/>
  <c r="G26" i="9"/>
  <c r="I25" i="9"/>
  <c r="N14" i="9"/>
  <c r="U14" i="4" l="1"/>
  <c r="U5" i="4"/>
  <c r="K23" i="3"/>
  <c r="U27" i="4"/>
  <c r="U21" i="4"/>
  <c r="U20" i="4"/>
  <c r="P19" i="4"/>
  <c r="U19" i="2"/>
  <c r="T4" i="2"/>
  <c r="Q12" i="2"/>
  <c r="Q19" i="4"/>
  <c r="U19" i="4"/>
  <c r="O19" i="4"/>
  <c r="U27" i="2"/>
  <c r="U12" i="2"/>
  <c r="U28" i="4"/>
  <c r="U13" i="4"/>
  <c r="U26" i="2"/>
  <c r="U6" i="2"/>
  <c r="T11" i="2"/>
  <c r="U21" i="2"/>
  <c r="U11" i="3"/>
  <c r="J9" i="5"/>
  <c r="J27" i="3"/>
  <c r="O12" i="2"/>
  <c r="O5" i="2"/>
  <c r="Q5" i="2"/>
  <c r="U6" i="4"/>
  <c r="U25" i="2"/>
  <c r="U13" i="2"/>
  <c r="K19" i="3"/>
  <c r="P26" i="4"/>
  <c r="U25" i="4"/>
  <c r="P12" i="4"/>
  <c r="U18" i="2"/>
  <c r="U5" i="2"/>
  <c r="J27" i="5"/>
  <c r="K27" i="5"/>
  <c r="U13" i="5"/>
  <c r="V13" i="5"/>
  <c r="K29" i="3"/>
  <c r="J29" i="3"/>
  <c r="T18" i="2"/>
  <c r="Q5" i="4"/>
  <c r="J29" i="5"/>
  <c r="K29" i="5"/>
  <c r="Q26" i="4"/>
  <c r="P5" i="4"/>
  <c r="T20" i="4"/>
  <c r="K11" i="5"/>
  <c r="J11" i="5"/>
  <c r="T21" i="4"/>
  <c r="Q12" i="4"/>
  <c r="V13" i="3"/>
  <c r="U13" i="3"/>
  <c r="O27" i="2"/>
  <c r="J7" i="3"/>
  <c r="K7" i="3"/>
  <c r="K21" i="3"/>
  <c r="J21" i="3"/>
  <c r="T21" i="2"/>
  <c r="T27" i="4"/>
  <c r="U7" i="5"/>
  <c r="V7" i="5"/>
  <c r="U4" i="4"/>
  <c r="J15" i="3"/>
  <c r="K15" i="3"/>
  <c r="U20" i="2"/>
  <c r="U14" i="2"/>
  <c r="I25" i="7"/>
  <c r="N14" i="7"/>
  <c r="G26" i="7"/>
  <c r="J5" i="5"/>
  <c r="K5" i="5"/>
  <c r="J21" i="5"/>
  <c r="K21" i="5"/>
  <c r="V25" i="3"/>
  <c r="U25" i="3"/>
  <c r="T18" i="4"/>
  <c r="T25" i="4"/>
  <c r="V23" i="5"/>
  <c r="U23" i="5"/>
  <c r="J23" i="5"/>
  <c r="K23" i="5"/>
  <c r="V19" i="5"/>
  <c r="U19" i="5"/>
  <c r="V29" i="5"/>
  <c r="U29" i="5"/>
  <c r="U11" i="4"/>
  <c r="V21" i="3"/>
  <c r="U21" i="3"/>
  <c r="T28" i="4"/>
  <c r="K7" i="5"/>
  <c r="J7" i="5"/>
  <c r="U15" i="5"/>
  <c r="V15" i="5"/>
  <c r="T14" i="4"/>
  <c r="P27" i="2"/>
  <c r="T19" i="2"/>
  <c r="J9" i="3"/>
  <c r="K9" i="3"/>
  <c r="J13" i="3"/>
  <c r="K13" i="3"/>
  <c r="J11" i="3"/>
  <c r="K11" i="3"/>
  <c r="T6" i="4"/>
  <c r="U11" i="5"/>
  <c r="V11" i="5"/>
  <c r="T4" i="4"/>
  <c r="V9" i="3"/>
  <c r="U9" i="3"/>
  <c r="P12" i="2"/>
  <c r="T6" i="2"/>
  <c r="Q27" i="2"/>
  <c r="P5" i="2"/>
  <c r="T20" i="2"/>
  <c r="T7" i="2"/>
  <c r="T14" i="2"/>
  <c r="K13" i="5"/>
  <c r="J13" i="5"/>
  <c r="T26" i="2"/>
  <c r="K25" i="3"/>
  <c r="J25" i="3"/>
  <c r="V29" i="3"/>
  <c r="U29" i="3"/>
  <c r="I26" i="9"/>
  <c r="G27" i="9" s="1"/>
  <c r="S14" i="9"/>
  <c r="S14" i="6"/>
  <c r="I26" i="6"/>
  <c r="G27" i="6" s="1"/>
  <c r="G28" i="8"/>
  <c r="G19" i="8"/>
  <c r="I27" i="8"/>
  <c r="V27" i="5"/>
  <c r="U27" i="5"/>
  <c r="J25" i="5"/>
  <c r="K25" i="5"/>
  <c r="V5" i="5"/>
  <c r="U5" i="5"/>
  <c r="T11" i="4"/>
  <c r="K15" i="5"/>
  <c r="J15" i="5"/>
  <c r="U26" i="4"/>
  <c r="O26" i="4"/>
  <c r="U18" i="4"/>
  <c r="U9" i="5"/>
  <c r="V9" i="5"/>
  <c r="O5" i="4"/>
  <c r="U12" i="4"/>
  <c r="O12" i="4"/>
  <c r="T25" i="2"/>
  <c r="T7" i="4"/>
  <c r="V15" i="3"/>
  <c r="U15" i="3"/>
  <c r="T28" i="2"/>
  <c r="V23" i="3"/>
  <c r="U23" i="3"/>
  <c r="T13" i="4"/>
  <c r="T13" i="2"/>
  <c r="T19" i="4" l="1"/>
  <c r="AB21" i="4" s="1"/>
  <c r="AC21" i="4" s="1"/>
  <c r="T5" i="2"/>
  <c r="AB5" i="2" s="1"/>
  <c r="AC5" i="2" s="1"/>
  <c r="T12" i="2"/>
  <c r="AB13" i="2" s="1"/>
  <c r="AC13" i="2" s="1"/>
  <c r="AB19" i="2"/>
  <c r="AC19" i="2" s="1"/>
  <c r="AB18" i="4"/>
  <c r="AC18" i="4" s="1"/>
  <c r="AB4" i="2"/>
  <c r="AC4" i="2" s="1"/>
  <c r="AB6" i="2"/>
  <c r="AC6" i="2" s="1"/>
  <c r="I26" i="7"/>
  <c r="G27" i="7" s="1"/>
  <c r="S14" i="7"/>
  <c r="T26" i="4"/>
  <c r="AB26" i="4" s="1"/>
  <c r="AC26" i="4" s="1"/>
  <c r="AB21" i="2"/>
  <c r="AC21" i="2" s="1"/>
  <c r="AB18" i="2"/>
  <c r="AC18" i="2" s="1"/>
  <c r="T5" i="4"/>
  <c r="AB5" i="4" s="1"/>
  <c r="AC5" i="4" s="1"/>
  <c r="T27" i="2"/>
  <c r="AB27" i="2" s="1"/>
  <c r="AC27" i="2" s="1"/>
  <c r="I27" i="6"/>
  <c r="G28" i="6"/>
  <c r="G19" i="6"/>
  <c r="AB7" i="2"/>
  <c r="AC7" i="2" s="1"/>
  <c r="AB4" i="4"/>
  <c r="AC4" i="4" s="1"/>
  <c r="T12" i="4"/>
  <c r="AB12" i="4" s="1"/>
  <c r="AC12" i="4" s="1"/>
  <c r="Q19" i="8"/>
  <c r="I28" i="8"/>
  <c r="G29" i="8" s="1"/>
  <c r="I27" i="9"/>
  <c r="G19" i="9"/>
  <c r="G28" i="9"/>
  <c r="AB20" i="2"/>
  <c r="AC20" i="2" s="1"/>
  <c r="AB19" i="4" l="1"/>
  <c r="AC19" i="4" s="1"/>
  <c r="AB20" i="4"/>
  <c r="AC20" i="4" s="1"/>
  <c r="AB14" i="2"/>
  <c r="AC14" i="2" s="1"/>
  <c r="AD14" i="2" s="1"/>
  <c r="AE14" i="2" s="1"/>
  <c r="AB12" i="2"/>
  <c r="AC12" i="2" s="1"/>
  <c r="AD12" i="2" s="1"/>
  <c r="AE12" i="2" s="1"/>
  <c r="AB11" i="2"/>
  <c r="AC11" i="2" s="1"/>
  <c r="AB7" i="4"/>
  <c r="AC7" i="4" s="1"/>
  <c r="AD7" i="2"/>
  <c r="AE7" i="2" s="1"/>
  <c r="AD20" i="2"/>
  <c r="AE20" i="2" s="1"/>
  <c r="AB25" i="2"/>
  <c r="AC25" i="2" s="1"/>
  <c r="AD21" i="4"/>
  <c r="AE21" i="4" s="1"/>
  <c r="AB26" i="2"/>
  <c r="AC26" i="2" s="1"/>
  <c r="AD19" i="2"/>
  <c r="AE19" i="2" s="1"/>
  <c r="AB27" i="4"/>
  <c r="AC27" i="4" s="1"/>
  <c r="G30" i="8"/>
  <c r="I29" i="8"/>
  <c r="G11" i="8"/>
  <c r="I28" i="6"/>
  <c r="G29" i="6" s="1"/>
  <c r="Q19" i="6"/>
  <c r="AB11" i="4"/>
  <c r="AC11" i="4" s="1"/>
  <c r="AB25" i="4"/>
  <c r="AC25" i="4" s="1"/>
  <c r="AD4" i="2"/>
  <c r="AE4" i="2" s="1"/>
  <c r="AD6" i="2"/>
  <c r="AE6" i="2" s="1"/>
  <c r="AB28" i="2"/>
  <c r="AC28" i="2" s="1"/>
  <c r="AB28" i="4"/>
  <c r="AC28" i="4" s="1"/>
  <c r="AD28" i="4" s="1"/>
  <c r="AE28" i="4" s="1"/>
  <c r="I27" i="7"/>
  <c r="G28" i="7"/>
  <c r="G19" i="7"/>
  <c r="AD5" i="2"/>
  <c r="AE5" i="2" s="1"/>
  <c r="AD18" i="2"/>
  <c r="AE18" i="2" s="1"/>
  <c r="AD18" i="4"/>
  <c r="AE18" i="4" s="1"/>
  <c r="Q19" i="9"/>
  <c r="I28" i="9"/>
  <c r="G29" i="9" s="1"/>
  <c r="AB13" i="4"/>
  <c r="AC13" i="4" s="1"/>
  <c r="AB14" i="4"/>
  <c r="AC14" i="4" s="1"/>
  <c r="AD13" i="2"/>
  <c r="AE13" i="2" s="1"/>
  <c r="AD21" i="2"/>
  <c r="AE21" i="2" s="1"/>
  <c r="AB6" i="4"/>
  <c r="AC6" i="4" s="1"/>
  <c r="AD11" i="2" l="1"/>
  <c r="AE11" i="2" s="1"/>
  <c r="AD19" i="4"/>
  <c r="AE19" i="4" s="1"/>
  <c r="AD20" i="4"/>
  <c r="AE20" i="4" s="1"/>
  <c r="AD6" i="4"/>
  <c r="AE6" i="4" s="1"/>
  <c r="AF11" i="2"/>
  <c r="AG11" i="2" s="1"/>
  <c r="AF7" i="2"/>
  <c r="AG7" i="2" s="1"/>
  <c r="AI7" i="2" s="1"/>
  <c r="AD26" i="4"/>
  <c r="AE26" i="4" s="1"/>
  <c r="AF21" i="2"/>
  <c r="AG21" i="2" s="1"/>
  <c r="AI21" i="2" s="1"/>
  <c r="AD28" i="2"/>
  <c r="AE28" i="2" s="1"/>
  <c r="AD4" i="4"/>
  <c r="AE4" i="4" s="1"/>
  <c r="AF21" i="4"/>
  <c r="AG21" i="4" s="1"/>
  <c r="AI21" i="4" s="1"/>
  <c r="AD5" i="4"/>
  <c r="AE5" i="4" s="1"/>
  <c r="AD14" i="4"/>
  <c r="AE14" i="4" s="1"/>
  <c r="AF19" i="4"/>
  <c r="AG19" i="4" s="1"/>
  <c r="AF20" i="2"/>
  <c r="AG20" i="2" s="1"/>
  <c r="AD25" i="2"/>
  <c r="AE25" i="2" s="1"/>
  <c r="AF4" i="2"/>
  <c r="AG4" i="2" s="1"/>
  <c r="AI4" i="2" s="1"/>
  <c r="AF5" i="2"/>
  <c r="AG5" i="2" s="1"/>
  <c r="AF6" i="2"/>
  <c r="AG6" i="2" s="1"/>
  <c r="AD25" i="4"/>
  <c r="AE25" i="4" s="1"/>
  <c r="AF12" i="2"/>
  <c r="AG12" i="2" s="1"/>
  <c r="Q11" i="8"/>
  <c r="I30" i="8"/>
  <c r="G31" i="8" s="1"/>
  <c r="I29" i="6"/>
  <c r="G11" i="6"/>
  <c r="G30" i="6"/>
  <c r="AY11" i="2"/>
  <c r="AI11" i="2"/>
  <c r="AQ11" i="2"/>
  <c r="V11" i="2"/>
  <c r="AD13" i="4"/>
  <c r="AE13" i="4" s="1"/>
  <c r="AF18" i="4"/>
  <c r="AG18" i="4" s="1"/>
  <c r="AD26" i="2"/>
  <c r="AE26" i="2" s="1"/>
  <c r="AD11" i="4"/>
  <c r="AE11" i="4" s="1"/>
  <c r="AD7" i="4"/>
  <c r="AE7" i="4" s="1"/>
  <c r="AF14" i="2"/>
  <c r="AG14" i="2" s="1"/>
  <c r="AF13" i="2"/>
  <c r="AG13" i="2" s="1"/>
  <c r="I29" i="9"/>
  <c r="G11" i="9"/>
  <c r="G30" i="9"/>
  <c r="AF18" i="2"/>
  <c r="AG18" i="2" s="1"/>
  <c r="I28" i="7"/>
  <c r="G29" i="7" s="1"/>
  <c r="Q19" i="7"/>
  <c r="AD27" i="2"/>
  <c r="AE27" i="2" s="1"/>
  <c r="AD12" i="4"/>
  <c r="AE12" i="4" s="1"/>
  <c r="AD27" i="4"/>
  <c r="AE27" i="4" s="1"/>
  <c r="AF19" i="2"/>
  <c r="AG19" i="2" s="1"/>
  <c r="AF20" i="4" l="1"/>
  <c r="AG20" i="4" s="1"/>
  <c r="AI20" i="4" s="1"/>
  <c r="AI20" i="2"/>
  <c r="AI19" i="4"/>
  <c r="AF4" i="4"/>
  <c r="AG4" i="4" s="1"/>
  <c r="AF12" i="4"/>
  <c r="AG12" i="4" s="1"/>
  <c r="AF27" i="4"/>
  <c r="AG27" i="4" s="1"/>
  <c r="AI27" i="4" s="1"/>
  <c r="AF27" i="2"/>
  <c r="AG27" i="2" s="1"/>
  <c r="AF6" i="4"/>
  <c r="AG6" i="4" s="1"/>
  <c r="AI6" i="4" s="1"/>
  <c r="AF7" i="4"/>
  <c r="AG7" i="4" s="1"/>
  <c r="AI7" i="4" s="1"/>
  <c r="AI14" i="2"/>
  <c r="AI19" i="2"/>
  <c r="AI18" i="4"/>
  <c r="AF28" i="4"/>
  <c r="AG28" i="4" s="1"/>
  <c r="K8" i="8"/>
  <c r="I31" i="8"/>
  <c r="G32" i="8" s="1"/>
  <c r="I29" i="7"/>
  <c r="G11" i="7"/>
  <c r="G30" i="7"/>
  <c r="AF26" i="4"/>
  <c r="AG26" i="4" s="1"/>
  <c r="AF11" i="4"/>
  <c r="AG11" i="4" s="1"/>
  <c r="AF13" i="4"/>
  <c r="AG13" i="4" s="1"/>
  <c r="AI12" i="2"/>
  <c r="AI5" i="2"/>
  <c r="Q11" i="9"/>
  <c r="I30" i="9"/>
  <c r="G31" i="9" s="1"/>
  <c r="AF28" i="2"/>
  <c r="AG28" i="2" s="1"/>
  <c r="Q11" i="6"/>
  <c r="I30" i="6"/>
  <c r="G31" i="6" s="1"/>
  <c r="AI6" i="2"/>
  <c r="AI18" i="2"/>
  <c r="AI13" i="2"/>
  <c r="AF26" i="2"/>
  <c r="AG26" i="2" s="1"/>
  <c r="AF5" i="4"/>
  <c r="AG5" i="4" s="1"/>
  <c r="AF25" i="2"/>
  <c r="AG25" i="2" s="1"/>
  <c r="AF25" i="4"/>
  <c r="AG25" i="4" s="1"/>
  <c r="AF14" i="4"/>
  <c r="AG14" i="4" s="1"/>
  <c r="AI4" i="4" l="1"/>
  <c r="AJ18" i="2"/>
  <c r="AK18" i="2" s="1"/>
  <c r="AI12" i="4"/>
  <c r="AJ19" i="4"/>
  <c r="AI27" i="2"/>
  <c r="AJ18" i="4"/>
  <c r="AK18" i="4" s="1"/>
  <c r="AJ21" i="4"/>
  <c r="AK21" i="4" s="1"/>
  <c r="AJ5" i="2"/>
  <c r="AK5" i="2" s="1"/>
  <c r="AJ12" i="2"/>
  <c r="AK12" i="2" s="1"/>
  <c r="AI14" i="4"/>
  <c r="AY25" i="4"/>
  <c r="AI25" i="4"/>
  <c r="AQ25" i="4"/>
  <c r="V25" i="4"/>
  <c r="AJ20" i="2"/>
  <c r="AI13" i="4"/>
  <c r="AI28" i="4"/>
  <c r="AJ19" i="2"/>
  <c r="AI28" i="2"/>
  <c r="AI26" i="4"/>
  <c r="AJ4" i="2"/>
  <c r="AJ13" i="2"/>
  <c r="K8" i="6"/>
  <c r="I31" i="6"/>
  <c r="G32" i="6" s="1"/>
  <c r="K8" i="9"/>
  <c r="I31" i="9"/>
  <c r="G32" i="9" s="1"/>
  <c r="AI11" i="4"/>
  <c r="I30" i="7"/>
  <c r="G31" i="7" s="1"/>
  <c r="Q11" i="7"/>
  <c r="K6" i="8"/>
  <c r="I32" i="8"/>
  <c r="AJ21" i="2"/>
  <c r="AI5" i="4"/>
  <c r="AI26" i="2"/>
  <c r="AJ7" i="2"/>
  <c r="AI25" i="2"/>
  <c r="AJ6" i="2"/>
  <c r="AJ11" i="2"/>
  <c r="AJ20" i="4"/>
  <c r="AJ14" i="2"/>
  <c r="AK19" i="4" l="1"/>
  <c r="AJ5" i="4"/>
  <c r="AL5" i="2"/>
  <c r="AN5" i="2" s="1"/>
  <c r="AO5" i="2" s="1"/>
  <c r="AJ27" i="2"/>
  <c r="AJ11" i="4"/>
  <c r="AK11" i="4" s="1"/>
  <c r="AJ26" i="2"/>
  <c r="AK26" i="2" s="1"/>
  <c r="AJ28" i="4"/>
  <c r="AK11" i="2"/>
  <c r="AL11" i="2"/>
  <c r="AK6" i="2"/>
  <c r="AK7" i="2"/>
  <c r="AJ12" i="4"/>
  <c r="I31" i="7"/>
  <c r="G32" i="7" s="1"/>
  <c r="K8" i="7"/>
  <c r="I32" i="6"/>
  <c r="K6" i="6"/>
  <c r="AK13" i="2"/>
  <c r="AJ26" i="4"/>
  <c r="AJ14" i="4"/>
  <c r="AJ6" i="4"/>
  <c r="AK20" i="4"/>
  <c r="AL20" i="4" s="1"/>
  <c r="AK14" i="2"/>
  <c r="AJ7" i="4"/>
  <c r="AJ27" i="4"/>
  <c r="AL4" i="2"/>
  <c r="AK4" i="2"/>
  <c r="AK20" i="2"/>
  <c r="AJ4" i="4"/>
  <c r="AJ25" i="4"/>
  <c r="AJ25" i="2"/>
  <c r="AK21" i="2"/>
  <c r="K6" i="9"/>
  <c r="I32" i="9"/>
  <c r="AJ28" i="2"/>
  <c r="AK19" i="2"/>
  <c r="AL18" i="2" s="1"/>
  <c r="AJ13" i="4"/>
  <c r="AL19" i="4" l="1"/>
  <c r="AM19" i="4" s="1"/>
  <c r="AL18" i="4"/>
  <c r="AL21" i="4"/>
  <c r="AK5" i="4"/>
  <c r="AL5" i="4" s="1"/>
  <c r="AL20" i="2"/>
  <c r="AM20" i="2" s="1"/>
  <c r="AM18" i="2"/>
  <c r="AN18" i="2" s="1"/>
  <c r="AO18" i="2" s="1"/>
  <c r="AL19" i="2"/>
  <c r="AM19" i="2" s="1"/>
  <c r="AL21" i="2"/>
  <c r="AM21" i="2" s="1"/>
  <c r="AK27" i="2"/>
  <c r="AL12" i="2"/>
  <c r="AM12" i="2" s="1"/>
  <c r="AM5" i="2"/>
  <c r="AL6" i="2"/>
  <c r="AM6" i="2" s="1"/>
  <c r="AL14" i="2"/>
  <c r="AM14" i="2" s="1"/>
  <c r="AL7" i="2"/>
  <c r="AM7" i="2" s="1"/>
  <c r="AL13" i="2"/>
  <c r="AM13" i="2" s="1"/>
  <c r="AQ5" i="2"/>
  <c r="AK28" i="4"/>
  <c r="I32" i="7"/>
  <c r="K6" i="7"/>
  <c r="AN11" i="2"/>
  <c r="AO11" i="2" s="1"/>
  <c r="AM11" i="2"/>
  <c r="AK6" i="4"/>
  <c r="AK13" i="4"/>
  <c r="AK27" i="4"/>
  <c r="AK14" i="4"/>
  <c r="AK28" i="2"/>
  <c r="AK25" i="2"/>
  <c r="AK25" i="4"/>
  <c r="AL25" i="4"/>
  <c r="AN4" i="2"/>
  <c r="AO4" i="2" s="1"/>
  <c r="AM4" i="2"/>
  <c r="AK26" i="4"/>
  <c r="AL12" i="4"/>
  <c r="AK12" i="4"/>
  <c r="AL11" i="4" s="1"/>
  <c r="AM20" i="4"/>
  <c r="AN20" i="4" s="1"/>
  <c r="AO20" i="4" s="1"/>
  <c r="AK4" i="4"/>
  <c r="AL4" i="4"/>
  <c r="AK7" i="4"/>
  <c r="AL7" i="4" s="1"/>
  <c r="AL26" i="4" l="1"/>
  <c r="AM26" i="4" s="1"/>
  <c r="AL27" i="4"/>
  <c r="AM27" i="4" s="1"/>
  <c r="AN18" i="4"/>
  <c r="AO18" i="4" s="1"/>
  <c r="AM18" i="4"/>
  <c r="AM21" i="4"/>
  <c r="AL28" i="4"/>
  <c r="AM28" i="4" s="1"/>
  <c r="AQ20" i="4"/>
  <c r="AL13" i="4"/>
  <c r="AM13" i="4" s="1"/>
  <c r="AL14" i="4"/>
  <c r="AM14" i="4" s="1"/>
  <c r="AN14" i="4" s="1"/>
  <c r="AO14" i="4" s="1"/>
  <c r="AL6" i="4"/>
  <c r="AM6" i="4" s="1"/>
  <c r="AM11" i="4"/>
  <c r="AM5" i="4"/>
  <c r="AN5" i="4" s="1"/>
  <c r="AO5" i="4" s="1"/>
  <c r="AL27" i="2"/>
  <c r="AM27" i="2" s="1"/>
  <c r="AL28" i="2"/>
  <c r="AM28" i="2" s="1"/>
  <c r="AQ18" i="2"/>
  <c r="AN20" i="2"/>
  <c r="AO20" i="2" s="1"/>
  <c r="AQ20" i="2" s="1"/>
  <c r="AN19" i="2"/>
  <c r="AO19" i="2" s="1"/>
  <c r="AQ19" i="2" s="1"/>
  <c r="AL26" i="2"/>
  <c r="AM26" i="2" s="1"/>
  <c r="AL25" i="2"/>
  <c r="AM25" i="2" s="1"/>
  <c r="AN21" i="2"/>
  <c r="AO21" i="2" s="1"/>
  <c r="AN12" i="2"/>
  <c r="AO12" i="2" s="1"/>
  <c r="AQ12" i="2" s="1"/>
  <c r="AN6" i="2"/>
  <c r="AO6" i="2" s="1"/>
  <c r="AQ6" i="2" s="1"/>
  <c r="AQ4" i="2"/>
  <c r="AN14" i="2"/>
  <c r="AO14" i="2" s="1"/>
  <c r="AN7" i="2"/>
  <c r="AO7" i="2" s="1"/>
  <c r="AQ7" i="2" s="1"/>
  <c r="AN13" i="2"/>
  <c r="AO13" i="2" s="1"/>
  <c r="AM7" i="4"/>
  <c r="AN12" i="4"/>
  <c r="AO12" i="4" s="1"/>
  <c r="AM12" i="4"/>
  <c r="AN25" i="4"/>
  <c r="AO25" i="4" s="1"/>
  <c r="AM25" i="4"/>
  <c r="AN4" i="4"/>
  <c r="AO4" i="4" s="1"/>
  <c r="AM4" i="4"/>
  <c r="AN27" i="2" l="1"/>
  <c r="AO27" i="2" s="1"/>
  <c r="AN21" i="4"/>
  <c r="AO21" i="4" s="1"/>
  <c r="AQ21" i="4" s="1"/>
  <c r="AN26" i="4"/>
  <c r="AO26" i="4" s="1"/>
  <c r="AQ26" i="4" s="1"/>
  <c r="AN27" i="4"/>
  <c r="AO27" i="4" s="1"/>
  <c r="AQ27" i="4" s="1"/>
  <c r="AN19" i="4"/>
  <c r="AO19" i="4" s="1"/>
  <c r="AQ19" i="4" s="1"/>
  <c r="AQ18" i="4"/>
  <c r="AN28" i="4"/>
  <c r="AO28" i="4" s="1"/>
  <c r="AQ28" i="4" s="1"/>
  <c r="AN6" i="4"/>
  <c r="AO6" i="4" s="1"/>
  <c r="AQ6" i="4" s="1"/>
  <c r="AN7" i="4"/>
  <c r="AO7" i="4" s="1"/>
  <c r="AN11" i="4"/>
  <c r="AO11" i="4" s="1"/>
  <c r="AQ5" i="4"/>
  <c r="AY5" i="4"/>
  <c r="V5" i="4"/>
  <c r="AQ4" i="4"/>
  <c r="AN13" i="4"/>
  <c r="AO13" i="4" s="1"/>
  <c r="AQ13" i="4" s="1"/>
  <c r="AQ14" i="4"/>
  <c r="AY14" i="4"/>
  <c r="V14" i="4"/>
  <c r="AQ12" i="4"/>
  <c r="AN28" i="2"/>
  <c r="AO28" i="2" s="1"/>
  <c r="AQ28" i="2" s="1"/>
  <c r="AQ27" i="2"/>
  <c r="AN26" i="2"/>
  <c r="AO26" i="2" s="1"/>
  <c r="AN25" i="2"/>
  <c r="AO25" i="2" s="1"/>
  <c r="AQ21" i="2"/>
  <c r="AR21" i="2" s="1"/>
  <c r="AY7" i="2"/>
  <c r="AR5" i="2"/>
  <c r="AS5" i="2" s="1"/>
  <c r="V7" i="2"/>
  <c r="AQ14" i="2"/>
  <c r="AR7" i="2"/>
  <c r="AT7" i="2" s="1"/>
  <c r="AR4" i="2"/>
  <c r="AS4" i="2" s="1"/>
  <c r="AQ13" i="2"/>
  <c r="AR6" i="2"/>
  <c r="AR19" i="4" l="1"/>
  <c r="AS19" i="4" s="1"/>
  <c r="AR21" i="4"/>
  <c r="AR20" i="4"/>
  <c r="AS20" i="4" s="1"/>
  <c r="AR18" i="4"/>
  <c r="AT18" i="4" s="1"/>
  <c r="AR27" i="4"/>
  <c r="AR28" i="4"/>
  <c r="AR25" i="4"/>
  <c r="AR26" i="4"/>
  <c r="AQ7" i="4"/>
  <c r="AR6" i="4" s="1"/>
  <c r="AQ11" i="4"/>
  <c r="AR11" i="4" s="1"/>
  <c r="AQ26" i="2"/>
  <c r="AR18" i="2"/>
  <c r="AS18" i="2" s="1"/>
  <c r="AQ25" i="2"/>
  <c r="AR20" i="2"/>
  <c r="AS21" i="2"/>
  <c r="AR19" i="2"/>
  <c r="AR14" i="2"/>
  <c r="AS7" i="2"/>
  <c r="AR13" i="2"/>
  <c r="AS13" i="2" s="1"/>
  <c r="AR11" i="2"/>
  <c r="AR12" i="2"/>
  <c r="AS12" i="2" s="1"/>
  <c r="AS6" i="2"/>
  <c r="AT5" i="2" s="1"/>
  <c r="AV7" i="2"/>
  <c r="AW7" i="2" s="1"/>
  <c r="AU7" i="2"/>
  <c r="AS18" i="4" l="1"/>
  <c r="AS21" i="4"/>
  <c r="AT20" i="4" s="1"/>
  <c r="AS27" i="4"/>
  <c r="AT25" i="4"/>
  <c r="AS25" i="4"/>
  <c r="AS28" i="4"/>
  <c r="AS26" i="4"/>
  <c r="AV18" i="4"/>
  <c r="AW18" i="4" s="1"/>
  <c r="AU18" i="4"/>
  <c r="AR4" i="4"/>
  <c r="AS4" i="4" s="1"/>
  <c r="AR7" i="4"/>
  <c r="AS7" i="4" s="1"/>
  <c r="AR5" i="4"/>
  <c r="AT5" i="4" s="1"/>
  <c r="AR13" i="4"/>
  <c r="AS13" i="4" s="1"/>
  <c r="AR12" i="4"/>
  <c r="AS12" i="4" s="1"/>
  <c r="AR14" i="4"/>
  <c r="AS6" i="4"/>
  <c r="AT4" i="4" s="1"/>
  <c r="AS11" i="4"/>
  <c r="AR28" i="2"/>
  <c r="AS28" i="2" s="1"/>
  <c r="AR26" i="2"/>
  <c r="AT26" i="2" s="1"/>
  <c r="AR25" i="2"/>
  <c r="AR27" i="2"/>
  <c r="AS19" i="2"/>
  <c r="AT19" i="2" s="1"/>
  <c r="AS20" i="2"/>
  <c r="AT21" i="2" s="1"/>
  <c r="AU21" i="2" s="1"/>
  <c r="AS14" i="2"/>
  <c r="AT4" i="2"/>
  <c r="AU4" i="2" s="1"/>
  <c r="AT6" i="2"/>
  <c r="AU6" i="2" s="1"/>
  <c r="AT11" i="2"/>
  <c r="AS11" i="2"/>
  <c r="AT12" i="2" s="1"/>
  <c r="AU12" i="2" s="1"/>
  <c r="AU5" i="2"/>
  <c r="AT28" i="4" l="1"/>
  <c r="AU28" i="4" s="1"/>
  <c r="AT21" i="4"/>
  <c r="AT19" i="4"/>
  <c r="AY18" i="4"/>
  <c r="AT27" i="4"/>
  <c r="AU27" i="4" s="1"/>
  <c r="AU20" i="4"/>
  <c r="AT26" i="4"/>
  <c r="AU26" i="4" s="1"/>
  <c r="AV25" i="4"/>
  <c r="AW25" i="4" s="1"/>
  <c r="AU25" i="4"/>
  <c r="AS5" i="4"/>
  <c r="AT7" i="4" s="1"/>
  <c r="AU7" i="4" s="1"/>
  <c r="AT14" i="4"/>
  <c r="AS14" i="4"/>
  <c r="AT13" i="4" s="1"/>
  <c r="AU13" i="4" s="1"/>
  <c r="AT6" i="4"/>
  <c r="AU6" i="4" s="1"/>
  <c r="AU4" i="4"/>
  <c r="AV4" i="4" s="1"/>
  <c r="AW4" i="4" s="1"/>
  <c r="AU5" i="4"/>
  <c r="AV5" i="4"/>
  <c r="AW5" i="4" s="1"/>
  <c r="AT12" i="4"/>
  <c r="AU12" i="4" s="1"/>
  <c r="AT18" i="2"/>
  <c r="AS26" i="2"/>
  <c r="AT20" i="2"/>
  <c r="AU20" i="2" s="1"/>
  <c r="AU26" i="2"/>
  <c r="AV26" i="2"/>
  <c r="AW26" i="2" s="1"/>
  <c r="AS27" i="2"/>
  <c r="AS25" i="2"/>
  <c r="AU19" i="2"/>
  <c r="AT14" i="2"/>
  <c r="AU14" i="2" s="1"/>
  <c r="AV4" i="2"/>
  <c r="AW4" i="2" s="1"/>
  <c r="AT13" i="2"/>
  <c r="AV6" i="2"/>
  <c r="AW6" i="2" s="1"/>
  <c r="AY6" i="2" s="1"/>
  <c r="AV5" i="2"/>
  <c r="AW5" i="2" s="1"/>
  <c r="AV11" i="2"/>
  <c r="AW11" i="2" s="1"/>
  <c r="AU11" i="2"/>
  <c r="AV28" i="4" l="1"/>
  <c r="AW28" i="4" s="1"/>
  <c r="AY28" i="4" s="1"/>
  <c r="AU21" i="4"/>
  <c r="AV20" i="4" s="1"/>
  <c r="AW20" i="4" s="1"/>
  <c r="AU19" i="4"/>
  <c r="AV19" i="4" s="1"/>
  <c r="AW19" i="4" s="1"/>
  <c r="AY19" i="4" s="1"/>
  <c r="AV27" i="4"/>
  <c r="AW27" i="4" s="1"/>
  <c r="AV26" i="4"/>
  <c r="AW26" i="4" s="1"/>
  <c r="V20" i="4"/>
  <c r="AY20" i="4"/>
  <c r="AV7" i="4"/>
  <c r="AW7" i="4" s="1"/>
  <c r="V7" i="4" s="1"/>
  <c r="AT11" i="4"/>
  <c r="AU11" i="4" s="1"/>
  <c r="AV6" i="4"/>
  <c r="AW6" i="4" s="1"/>
  <c r="V6" i="4" s="1"/>
  <c r="AV14" i="4"/>
  <c r="AW14" i="4" s="1"/>
  <c r="AU14" i="4"/>
  <c r="AV13" i="4" s="1"/>
  <c r="AW13" i="4" s="1"/>
  <c r="AY4" i="4"/>
  <c r="AV12" i="4"/>
  <c r="AW12" i="4" s="1"/>
  <c r="AT27" i="2"/>
  <c r="AU18" i="2"/>
  <c r="AV18" i="2" s="1"/>
  <c r="AW18" i="2" s="1"/>
  <c r="AT25" i="2"/>
  <c r="AU25" i="2" s="1"/>
  <c r="AV21" i="2"/>
  <c r="AW21" i="2" s="1"/>
  <c r="AY21" i="2" s="1"/>
  <c r="AY26" i="2"/>
  <c r="AV20" i="2"/>
  <c r="AW20" i="2" s="1"/>
  <c r="AT28" i="2"/>
  <c r="AU28" i="2" s="1"/>
  <c r="AV19" i="2"/>
  <c r="AW19" i="2" s="1"/>
  <c r="V19" i="2" s="1"/>
  <c r="AU27" i="2"/>
  <c r="V4" i="2"/>
  <c r="AY4" i="2"/>
  <c r="AU13" i="2"/>
  <c r="AV14" i="2" s="1"/>
  <c r="AW14" i="2" s="1"/>
  <c r="V6" i="2"/>
  <c r="AY5" i="2"/>
  <c r="AY27" i="4" l="1"/>
  <c r="AV21" i="4"/>
  <c r="AW21" i="4" s="1"/>
  <c r="AY26" i="4"/>
  <c r="AY7" i="4"/>
  <c r="AV11" i="4"/>
  <c r="AW11" i="4" s="1"/>
  <c r="V11" i="4" s="1"/>
  <c r="AY6" i="4"/>
  <c r="AY13" i="4"/>
  <c r="V13" i="4"/>
  <c r="AY12" i="4"/>
  <c r="AV25" i="2"/>
  <c r="AW25" i="2" s="1"/>
  <c r="AY25" i="2" s="1"/>
  <c r="AV27" i="2"/>
  <c r="AW27" i="2" s="1"/>
  <c r="AY27" i="2" s="1"/>
  <c r="AY18" i="2"/>
  <c r="V18" i="2"/>
  <c r="AY20" i="2"/>
  <c r="AV28" i="2"/>
  <c r="AW28" i="2" s="1"/>
  <c r="AY28" i="2" s="1"/>
  <c r="AY19" i="2"/>
  <c r="AZ4" i="2"/>
  <c r="BA4" i="2" s="1"/>
  <c r="AV13" i="2"/>
  <c r="AW13" i="2" s="1"/>
  <c r="AY13" i="2" s="1"/>
  <c r="AY14" i="2"/>
  <c r="AV12" i="2"/>
  <c r="AW12" i="2" s="1"/>
  <c r="AY12" i="2" s="1"/>
  <c r="AZ6" i="2"/>
  <c r="BB6" i="2" s="1"/>
  <c r="AZ7" i="2"/>
  <c r="BB7" i="2" s="1"/>
  <c r="AZ5" i="2"/>
  <c r="BA5" i="2" s="1"/>
  <c r="BB4" i="2" l="1"/>
  <c r="BC4" i="2" s="1"/>
  <c r="AZ26" i="4"/>
  <c r="BA26" i="4" s="1"/>
  <c r="AZ28" i="4"/>
  <c r="BA28" i="4" s="1"/>
  <c r="AZ25" i="4"/>
  <c r="BA25" i="4" s="1"/>
  <c r="AZ27" i="4"/>
  <c r="BA27" i="4" s="1"/>
  <c r="AY21" i="4"/>
  <c r="V21" i="4"/>
  <c r="AZ4" i="4"/>
  <c r="BA4" i="4" s="1"/>
  <c r="AZ6" i="4"/>
  <c r="BB6" i="4" s="1"/>
  <c r="AZ5" i="4"/>
  <c r="BB5" i="4" s="1"/>
  <c r="AY11" i="4"/>
  <c r="AZ11" i="4" s="1"/>
  <c r="BB11" i="4" s="1"/>
  <c r="AZ7" i="4"/>
  <c r="BA7" i="4" s="1"/>
  <c r="V25" i="2"/>
  <c r="V27" i="2"/>
  <c r="AZ21" i="2"/>
  <c r="AZ20" i="2"/>
  <c r="AZ19" i="2"/>
  <c r="BA19" i="2" s="1"/>
  <c r="V28" i="2"/>
  <c r="AZ18" i="2"/>
  <c r="BA18" i="2" s="1"/>
  <c r="AZ28" i="2"/>
  <c r="AZ25" i="2"/>
  <c r="AZ27" i="2"/>
  <c r="AZ26" i="2"/>
  <c r="BA21" i="2"/>
  <c r="BA7" i="2"/>
  <c r="AZ11" i="2"/>
  <c r="BA11" i="2" s="1"/>
  <c r="BA6" i="2"/>
  <c r="BB5" i="2" s="1"/>
  <c r="BC5" i="2" s="1"/>
  <c r="BB11" i="2"/>
  <c r="BC11" i="2" s="1"/>
  <c r="AZ14" i="2"/>
  <c r="AZ12" i="2"/>
  <c r="BA12" i="2" s="1"/>
  <c r="BB12" i="2" s="1"/>
  <c r="BC12" i="2" s="1"/>
  <c r="AZ13" i="2"/>
  <c r="BA13" i="2" s="1"/>
  <c r="BD4" i="2"/>
  <c r="BE4" i="2" s="1"/>
  <c r="BD6" i="2"/>
  <c r="BE6" i="2" s="1"/>
  <c r="BC6" i="2"/>
  <c r="BD7" i="2"/>
  <c r="BE7" i="2" s="1"/>
  <c r="BC7" i="2"/>
  <c r="BB26" i="4" l="1"/>
  <c r="BB28" i="4"/>
  <c r="BC28" i="4" s="1"/>
  <c r="BB25" i="4"/>
  <c r="BD25" i="4" s="1"/>
  <c r="BE25" i="4" s="1"/>
  <c r="BB27" i="4"/>
  <c r="AZ18" i="4"/>
  <c r="BA18" i="4" s="1"/>
  <c r="AZ20" i="4"/>
  <c r="AZ19" i="4"/>
  <c r="AZ21" i="4"/>
  <c r="BC25" i="4"/>
  <c r="BA6" i="4"/>
  <c r="BB7" i="4"/>
  <c r="BD7" i="4" s="1"/>
  <c r="BE7" i="4" s="1"/>
  <c r="AZ14" i="4"/>
  <c r="BA14" i="4" s="1"/>
  <c r="BA5" i="4"/>
  <c r="AZ13" i="4"/>
  <c r="BB13" i="4" s="1"/>
  <c r="BD13" i="4" s="1"/>
  <c r="BE13" i="4" s="1"/>
  <c r="AZ12" i="4"/>
  <c r="BA12" i="4" s="1"/>
  <c r="BA11" i="4"/>
  <c r="BD6" i="4"/>
  <c r="BE6" i="4" s="1"/>
  <c r="BC6" i="4"/>
  <c r="BC5" i="4"/>
  <c r="BD5" i="4"/>
  <c r="BE5" i="4" s="1"/>
  <c r="BC11" i="4"/>
  <c r="BD11" i="4"/>
  <c r="BE11" i="4" s="1"/>
  <c r="BB19" i="2"/>
  <c r="BD19" i="2" s="1"/>
  <c r="BE19" i="2" s="1"/>
  <c r="BB18" i="2"/>
  <c r="BC18" i="2" s="1"/>
  <c r="BB20" i="2"/>
  <c r="BC20" i="2" s="1"/>
  <c r="BA20" i="2"/>
  <c r="BB21" i="2" s="1"/>
  <c r="BA26" i="2"/>
  <c r="BB27" i="2"/>
  <c r="BA27" i="2"/>
  <c r="BB25" i="2"/>
  <c r="BA25" i="2"/>
  <c r="BA28" i="2"/>
  <c r="BB28" i="2"/>
  <c r="BD5" i="2"/>
  <c r="BE5" i="2" s="1"/>
  <c r="V5" i="2" s="1"/>
  <c r="Y6" i="2" s="1"/>
  <c r="D16" i="7" s="1"/>
  <c r="BD11" i="2"/>
  <c r="BE11" i="2" s="1"/>
  <c r="BA14" i="2"/>
  <c r="BB14" i="2" s="1"/>
  <c r="BD12" i="2"/>
  <c r="BE12" i="2" s="1"/>
  <c r="V12" i="2" s="1"/>
  <c r="BC7" i="4" l="1"/>
  <c r="BB13" i="2"/>
  <c r="BC13" i="2" s="1"/>
  <c r="BC26" i="4"/>
  <c r="BC27" i="4"/>
  <c r="BD28" i="4" s="1"/>
  <c r="BE28" i="4" s="1"/>
  <c r="V28" i="4" s="1"/>
  <c r="BB21" i="4"/>
  <c r="BA21" i="4"/>
  <c r="BB19" i="4"/>
  <c r="BA19" i="4"/>
  <c r="BB20" i="4"/>
  <c r="BA20" i="4"/>
  <c r="BB14" i="4"/>
  <c r="BD14" i="4" s="1"/>
  <c r="BE14" i="4" s="1"/>
  <c r="BB4" i="4"/>
  <c r="BC4" i="4" s="1"/>
  <c r="BC13" i="4"/>
  <c r="BA13" i="4"/>
  <c r="BB12" i="4" s="1"/>
  <c r="BC12" i="4" s="1"/>
  <c r="BC19" i="2"/>
  <c r="BC21" i="2"/>
  <c r="BB26" i="2"/>
  <c r="BC26" i="2" s="1"/>
  <c r="BD18" i="2"/>
  <c r="BE18" i="2" s="1"/>
  <c r="BD20" i="2"/>
  <c r="BE20" i="2" s="1"/>
  <c r="V20" i="2" s="1"/>
  <c r="BC28" i="2"/>
  <c r="BD28" i="2"/>
  <c r="BE28" i="2" s="1"/>
  <c r="BC27" i="2"/>
  <c r="BD27" i="2"/>
  <c r="BE27" i="2" s="1"/>
  <c r="BC25" i="2"/>
  <c r="BD25" i="2"/>
  <c r="BE25" i="2" s="1"/>
  <c r="Y4" i="2"/>
  <c r="D16" i="9" s="1"/>
  <c r="J23" i="9" s="1"/>
  <c r="R25" i="9" s="1"/>
  <c r="Y7" i="2"/>
  <c r="D16" i="6" s="1"/>
  <c r="Y5" i="2"/>
  <c r="D16" i="8" s="1"/>
  <c r="J23" i="8" s="1"/>
  <c r="R25" i="8" s="1"/>
  <c r="BC14" i="2"/>
  <c r="BD14" i="2" s="1"/>
  <c r="BE14" i="2" s="1"/>
  <c r="V14" i="2" s="1"/>
  <c r="J23" i="7"/>
  <c r="R25" i="7" s="1"/>
  <c r="BC14" i="4" l="1"/>
  <c r="BD26" i="4"/>
  <c r="BE26" i="4" s="1"/>
  <c r="V26" i="4" s="1"/>
  <c r="BD27" i="4"/>
  <c r="BE27" i="4" s="1"/>
  <c r="V27" i="4" s="1"/>
  <c r="BB18" i="4"/>
  <c r="BC18" i="4" s="1"/>
  <c r="BD19" i="4"/>
  <c r="BE19" i="4" s="1"/>
  <c r="V19" i="4" s="1"/>
  <c r="BC19" i="4"/>
  <c r="BD20" i="4"/>
  <c r="BE20" i="4" s="1"/>
  <c r="BC20" i="4"/>
  <c r="BC21" i="4"/>
  <c r="BD21" i="4"/>
  <c r="BE21" i="4" s="1"/>
  <c r="BD12" i="4"/>
  <c r="BE12" i="4" s="1"/>
  <c r="V12" i="4" s="1"/>
  <c r="Y12" i="4" s="1"/>
  <c r="R16" i="8" s="1"/>
  <c r="J26" i="8" s="1"/>
  <c r="R24" i="8" s="1"/>
  <c r="BD4" i="4"/>
  <c r="BE4" i="4" s="1"/>
  <c r="V4" i="4" s="1"/>
  <c r="Y6" i="4" s="1"/>
  <c r="H16" i="7" s="1"/>
  <c r="J24" i="7" s="1"/>
  <c r="R26" i="7" s="1"/>
  <c r="Y14" i="4"/>
  <c r="R16" i="6" s="1"/>
  <c r="BD21" i="2"/>
  <c r="BE21" i="2" s="1"/>
  <c r="V21" i="2" s="1"/>
  <c r="Y19" i="2" s="1"/>
  <c r="F16" i="8" s="1"/>
  <c r="P23" i="8" s="1"/>
  <c r="T25" i="8" s="1"/>
  <c r="BD26" i="2"/>
  <c r="BE26" i="2" s="1"/>
  <c r="V26" i="2" s="1"/>
  <c r="Y25" i="2" s="1"/>
  <c r="P16" i="9" s="1"/>
  <c r="P25" i="9" s="1"/>
  <c r="T23" i="9" s="1"/>
  <c r="BD13" i="2"/>
  <c r="BE13" i="2" s="1"/>
  <c r="V13" i="2" s="1"/>
  <c r="Y11" i="2" s="1"/>
  <c r="L16" i="9" s="1"/>
  <c r="J25" i="9" s="1"/>
  <c r="R23" i="9" s="1"/>
  <c r="J23" i="6"/>
  <c r="R25" i="6" s="1"/>
  <c r="Y13" i="4" l="1"/>
  <c r="R16" i="7" s="1"/>
  <c r="Y11" i="4"/>
  <c r="R16" i="9" s="1"/>
  <c r="J26" i="9" s="1"/>
  <c r="R24" i="9" s="1"/>
  <c r="Y25" i="4"/>
  <c r="T16" i="9" s="1"/>
  <c r="P26" i="9" s="1"/>
  <c r="T24" i="9" s="1"/>
  <c r="Y26" i="4"/>
  <c r="T16" i="8" s="1"/>
  <c r="P26" i="8" s="1"/>
  <c r="T24" i="8" s="1"/>
  <c r="Y28" i="4"/>
  <c r="T16" i="6" s="1"/>
  <c r="Y27" i="4"/>
  <c r="T16" i="7" s="1"/>
  <c r="P26" i="7" s="1"/>
  <c r="T24" i="7" s="1"/>
  <c r="BD18" i="4"/>
  <c r="BE18" i="4" s="1"/>
  <c r="V18" i="4" s="1"/>
  <c r="Y21" i="4" s="1"/>
  <c r="J16" i="6" s="1"/>
  <c r="Y7" i="4"/>
  <c r="H16" i="6" s="1"/>
  <c r="J24" i="6" s="1"/>
  <c r="R26" i="6" s="1"/>
  <c r="Y4" i="4"/>
  <c r="H16" i="9" s="1"/>
  <c r="J24" i="9" s="1"/>
  <c r="R26" i="9" s="1"/>
  <c r="Y5" i="4"/>
  <c r="H16" i="8" s="1"/>
  <c r="J24" i="8" s="1"/>
  <c r="R26" i="8" s="1"/>
  <c r="J26" i="6"/>
  <c r="R24" i="6" s="1"/>
  <c r="J26" i="7"/>
  <c r="R24" i="7" s="1"/>
  <c r="Y18" i="2"/>
  <c r="F16" i="9" s="1"/>
  <c r="P23" i="9" s="1"/>
  <c r="T25" i="9" s="1"/>
  <c r="Y21" i="2"/>
  <c r="F16" i="6" s="1"/>
  <c r="Y20" i="2"/>
  <c r="F16" i="7" s="1"/>
  <c r="Y26" i="2"/>
  <c r="P16" i="8" s="1"/>
  <c r="P25" i="8" s="1"/>
  <c r="T23" i="8" s="1"/>
  <c r="Y27" i="2"/>
  <c r="P16" i="7" s="1"/>
  <c r="P25" i="7" s="1"/>
  <c r="T23" i="7" s="1"/>
  <c r="Y28" i="2"/>
  <c r="P16" i="6" s="1"/>
  <c r="P25" i="6" s="1"/>
  <c r="T23" i="6" s="1"/>
  <c r="P23" i="7"/>
  <c r="T25" i="7" s="1"/>
  <c r="P23" i="6"/>
  <c r="T25" i="6" s="1"/>
  <c r="Y13" i="2"/>
  <c r="L16" i="7" s="1"/>
  <c r="J25" i="7" s="1"/>
  <c r="R23" i="7" s="1"/>
  <c r="Y14" i="2"/>
  <c r="L16" i="6" s="1"/>
  <c r="Y12" i="2"/>
  <c r="L16" i="8" s="1"/>
  <c r="J25" i="8" s="1"/>
  <c r="R23" i="8" s="1"/>
  <c r="J25" i="6"/>
  <c r="R23" i="6" s="1"/>
  <c r="P26" i="6" l="1"/>
  <c r="T24" i="6" s="1"/>
  <c r="Y19" i="4"/>
  <c r="J16" i="8" s="1"/>
  <c r="P24" i="8" s="1"/>
  <c r="T26" i="8" s="1"/>
  <c r="Y20" i="4"/>
  <c r="J16" i="7" s="1"/>
  <c r="P24" i="7" s="1"/>
  <c r="T26" i="7" s="1"/>
  <c r="Y18" i="4"/>
  <c r="J16" i="9" s="1"/>
  <c r="P24" i="9" s="1"/>
  <c r="T26" i="9" s="1"/>
  <c r="P24" i="6"/>
  <c r="T26" i="6" s="1"/>
</calcChain>
</file>

<file path=xl/sharedStrings.xml><?xml version="1.0" encoding="utf-8"?>
<sst xmlns="http://schemas.openxmlformats.org/spreadsheetml/2006/main" count="855" uniqueCount="224">
  <si>
    <t>予選</t>
  </si>
  <si>
    <t>Ａグループ</t>
  </si>
  <si>
    <t>辰巳ｸﾞﾗﾝﾄﾞ AM
(第1,2コート)</t>
  </si>
  <si>
    <t>スターキッカーズ Ａ</t>
  </si>
  <si>
    <t>五砂ＦＣ</t>
  </si>
  <si>
    <t>ＦＣ大島</t>
  </si>
  <si>
    <t>宮本ＪＳＣ</t>
  </si>
  <si>
    <t>Ｂグループ</t>
  </si>
  <si>
    <t>Ｊスターズ</t>
  </si>
  <si>
    <t>深川レインボーズ</t>
  </si>
  <si>
    <t>中野木ＦＣ</t>
  </si>
  <si>
    <t>新浜ＦＣ</t>
  </si>
  <si>
    <t>Ｃグループ</t>
  </si>
  <si>
    <t>辰巳ｸﾞﾗﾝﾄﾞ PM
(第1,2コート)</t>
  </si>
  <si>
    <t>砂町ＳＣ</t>
  </si>
  <si>
    <t>ＹＭＣＡ</t>
  </si>
  <si>
    <t>ブルーファイターズＦＣ</t>
  </si>
  <si>
    <t>ラルゴＦＣ</t>
  </si>
  <si>
    <t>Ｄグループ</t>
  </si>
  <si>
    <t>ＦＣ城東</t>
  </si>
  <si>
    <t>佃ＦＣ</t>
  </si>
  <si>
    <t>みなとＳＣ</t>
  </si>
  <si>
    <t>日本橋ＦＣ</t>
  </si>
  <si>
    <t>Ｅグループ</t>
  </si>
  <si>
    <t>辰巳ｸﾞﾗﾝﾄﾞ AM
(第3,4コート)</t>
  </si>
  <si>
    <t>ＦＣ北砂</t>
  </si>
  <si>
    <t>ブルーイーグルス</t>
  </si>
  <si>
    <t>新林ＳＣ</t>
  </si>
  <si>
    <t>Ｆグループ</t>
  </si>
  <si>
    <t>ベイエリアＦＣ</t>
  </si>
  <si>
    <t>深川ＳＣ</t>
  </si>
  <si>
    <t>潤徳ガルーダＦＣ</t>
  </si>
  <si>
    <t>二寺ＦＣ</t>
  </si>
  <si>
    <t>Ｇグループ</t>
  </si>
  <si>
    <t>辰巳ｸﾞﾗﾝﾄﾞ PM
(第3,4コート)</t>
  </si>
  <si>
    <t>スカイＦＣ二砂</t>
  </si>
  <si>
    <t>江東フレンドリー</t>
  </si>
  <si>
    <t>ドリームスＦＣ</t>
  </si>
  <si>
    <t>鷺沼ＦＣ</t>
  </si>
  <si>
    <t>Ｈグループ</t>
  </si>
  <si>
    <t>スターキッカーズ　Ｂ</t>
  </si>
  <si>
    <t>城東フェニックス</t>
  </si>
  <si>
    <t>ＦＣ東陽</t>
  </si>
  <si>
    <t>四吾ＦＣ</t>
  </si>
  <si>
    <t>勝ち点</t>
  </si>
  <si>
    <t>得失点</t>
  </si>
  <si>
    <t>総得点</t>
  </si>
  <si>
    <t>1位決定</t>
  </si>
  <si>
    <t>2位決め</t>
  </si>
  <si>
    <t>3位決め</t>
  </si>
  <si>
    <t>4位決め</t>
  </si>
  <si>
    <t>予選Aグループ</t>
  </si>
  <si>
    <t>2月7日（日）　辰巳グランド【第１，２コート】　午前（９：００開場）</t>
  </si>
  <si>
    <t>勝</t>
  </si>
  <si>
    <t>分</t>
  </si>
  <si>
    <t>負</t>
  </si>
  <si>
    <t>得点</t>
  </si>
  <si>
    <t>失点</t>
  </si>
  <si>
    <t>得失点差</t>
  </si>
  <si>
    <t>順位</t>
  </si>
  <si>
    <t>1位</t>
  </si>
  <si>
    <t>-</t>
  </si>
  <si>
    <t>2位</t>
  </si>
  <si>
    <t>3位</t>
  </si>
  <si>
    <t>4位</t>
  </si>
  <si>
    <t>予選Bグループ</t>
  </si>
  <si>
    <t>予選Cグループ</t>
  </si>
  <si>
    <t>2月7日（日）　辰巳グランド【第１，２コート】　午後（１２：３０開場）</t>
  </si>
  <si>
    <t>予選Dグループ</t>
  </si>
  <si>
    <t>午前の部
開場 9:00</t>
  </si>
  <si>
    <t>第１コート</t>
  </si>
  <si>
    <t>第２コート</t>
  </si>
  <si>
    <t>午前の部の各チーム代表者１名、本部前集合</t>
  </si>
  <si>
    <t>ﾙｰﾙ説明</t>
  </si>
  <si>
    <t>主審</t>
  </si>
  <si>
    <t>四審</t>
  </si>
  <si>
    <t>副審</t>
  </si>
  <si>
    <t>予選　午前の部</t>
  </si>
  <si>
    <t>第一試合</t>
  </si>
  <si>
    <t>予選　10分・3分・10分</t>
  </si>
  <si>
    <t>vs</t>
  </si>
  <si>
    <t>～</t>
  </si>
  <si>
    <t>第二試合</t>
  </si>
  <si>
    <t>第三試合</t>
  </si>
  <si>
    <t>第四試合</t>
  </si>
  <si>
    <t>第五試合</t>
  </si>
  <si>
    <t>第六試合</t>
  </si>
  <si>
    <t>午後の部
開場 12:30</t>
  </si>
  <si>
    <t>予選　午後の部</t>
  </si>
  <si>
    <t>退場</t>
  </si>
  <si>
    <t>予選Eグループ</t>
  </si>
  <si>
    <t>2月7日（日）　辰巳グランド【第３，４コート】　午前（９：００開場）</t>
  </si>
  <si>
    <t>予選Fグループ</t>
  </si>
  <si>
    <t>予選Gグループ</t>
  </si>
  <si>
    <t>2月7日（日）　辰巳グランド【第３，４コート】　午後（１２：３０開場）</t>
  </si>
  <si>
    <t>予選Hグループ</t>
  </si>
  <si>
    <t>第３コート</t>
  </si>
  <si>
    <t>第４コート</t>
  </si>
  <si>
    <t>第14回　豊洲カップ ４位パート　辰巳G　午前の部（９：００開場）</t>
  </si>
  <si>
    <t>PK戦</t>
  </si>
  <si>
    <t>A組4位</t>
  </si>
  <si>
    <t>C組4位</t>
  </si>
  <si>
    <t>E組4位</t>
  </si>
  <si>
    <t>G組4位</t>
  </si>
  <si>
    <t>B組4位</t>
  </si>
  <si>
    <t>D組4位</t>
  </si>
  <si>
    <t>F組4位</t>
  </si>
  <si>
    <t>H組4位</t>
  </si>
  <si>
    <t>3前休憩</t>
  </si>
  <si>
    <t>15ﾊｰﾌ</t>
  </si>
  <si>
    <t>20ﾊｰﾌ</t>
  </si>
  <si>
    <t>試合時間</t>
  </si>
  <si>
    <t>対戦</t>
  </si>
  <si>
    <t>１回戦</t>
  </si>
  <si>
    <t>第１
試合</t>
  </si>
  <si>
    <t>第1コート</t>
  </si>
  <si>
    <t>ｖｓ</t>
  </si>
  <si>
    <t>①</t>
  </si>
  <si>
    <t>第2コート</t>
  </si>
  <si>
    <t>②</t>
  </si>
  <si>
    <t>第２
試合</t>
  </si>
  <si>
    <t>③</t>
  </si>
  <si>
    <t>④</t>
  </si>
  <si>
    <t>敗者戦
（PK無）</t>
  </si>
  <si>
    <t>第３
試合</t>
  </si>
  <si>
    <t>①敗者</t>
  </si>
  <si>
    <t>②敗者</t>
  </si>
  <si>
    <t>⑤</t>
  </si>
  <si>
    <t>③敗者</t>
  </si>
  <si>
    <t>④敗者</t>
  </si>
  <si>
    <t>⑥</t>
  </si>
  <si>
    <t>2回戦</t>
  </si>
  <si>
    <t>第４
試合</t>
  </si>
  <si>
    <t>①勝者</t>
  </si>
  <si>
    <t>②勝者</t>
  </si>
  <si>
    <t>⑦</t>
  </si>
  <si>
    <t>③勝者</t>
  </si>
  <si>
    <t>④勝者</t>
  </si>
  <si>
    <t>⑧</t>
  </si>
  <si>
    <t>3位決定</t>
  </si>
  <si>
    <t>第５
試合</t>
  </si>
  <si>
    <t>⑦敗者</t>
  </si>
  <si>
    <t>⑧敗者</t>
  </si>
  <si>
    <t>⑨</t>
  </si>
  <si>
    <t>決勝戦</t>
  </si>
  <si>
    <t>第６
試合</t>
  </si>
  <si>
    <t>⑦勝者</t>
  </si>
  <si>
    <t>⑧勝者</t>
  </si>
  <si>
    <t>⑩</t>
  </si>
  <si>
    <t>第14回　豊洲カップ ３位パート　辰巳G　午前の部（９：００開場）</t>
  </si>
  <si>
    <t>A組3位</t>
  </si>
  <si>
    <t>C組3位</t>
  </si>
  <si>
    <t>E組3位</t>
  </si>
  <si>
    <t>G組3位</t>
  </si>
  <si>
    <t>B組3位</t>
  </si>
  <si>
    <t>D組3位</t>
  </si>
  <si>
    <t>F組3位</t>
  </si>
  <si>
    <t>H組3位</t>
  </si>
  <si>
    <t>第3コート</t>
  </si>
  <si>
    <t>第4コート</t>
  </si>
  <si>
    <t>第14回　豊洲カップ ２位パート　辰巳G　午後の部（１２：００開場）</t>
  </si>
  <si>
    <t>A組2位</t>
  </si>
  <si>
    <t>C組2位</t>
  </si>
  <si>
    <t>E組2位</t>
  </si>
  <si>
    <t>G組2位</t>
  </si>
  <si>
    <t>B組2位</t>
  </si>
  <si>
    <t>D組2位</t>
  </si>
  <si>
    <t>F組2位</t>
  </si>
  <si>
    <t>H組2位</t>
  </si>
  <si>
    <t>第1４回　豊洲カップ １位パート　辰巳G　午後の部（１２：００開場）</t>
  </si>
  <si>
    <t>A組1位</t>
  </si>
  <si>
    <t>C組1位</t>
  </si>
  <si>
    <t>E組1位</t>
  </si>
  <si>
    <t>G組1位</t>
  </si>
  <si>
    <t>B組1位</t>
  </si>
  <si>
    <t>D組1位</t>
  </si>
  <si>
    <t>F組1位</t>
  </si>
  <si>
    <t>H組1位</t>
  </si>
  <si>
    <t>優勝</t>
  </si>
  <si>
    <t>準優勝</t>
  </si>
  <si>
    <t>第３位</t>
  </si>
  <si>
    <t>敢闘賞</t>
  </si>
  <si>
    <t>第１回</t>
  </si>
  <si>
    <t>SKY FC二砂</t>
  </si>
  <si>
    <t>FC城東</t>
  </si>
  <si>
    <t>砂町SC</t>
  </si>
  <si>
    <t>第２回</t>
  </si>
  <si>
    <t>午前の部</t>
  </si>
  <si>
    <t>関原SC</t>
  </si>
  <si>
    <t>ベイエリアFC</t>
  </si>
  <si>
    <t>スターキッカーズ</t>
  </si>
  <si>
    <t>午後の部</t>
  </si>
  <si>
    <t>新林SC</t>
  </si>
  <si>
    <t>佃FC</t>
  </si>
  <si>
    <t>第３回</t>
  </si>
  <si>
    <t>FC大島</t>
  </si>
  <si>
    <t>五砂FC</t>
  </si>
  <si>
    <t>YMCA</t>
  </si>
  <si>
    <t>第４回</t>
  </si>
  <si>
    <t>第５回</t>
  </si>
  <si>
    <t>FC北砂</t>
  </si>
  <si>
    <t>第６回</t>
  </si>
  <si>
    <t>バディSC江東</t>
  </si>
  <si>
    <t>第７回</t>
  </si>
  <si>
    <t>中野木FC</t>
  </si>
  <si>
    <t>Jスターズ</t>
  </si>
  <si>
    <t>日本橋FC</t>
  </si>
  <si>
    <t>第８回</t>
  </si>
  <si>
    <t>東砂フレンドリー</t>
  </si>
  <si>
    <t>FC浦安</t>
  </si>
  <si>
    <t>第９回</t>
  </si>
  <si>
    <t>ブルーファイターズSC</t>
  </si>
  <si>
    <t>第10回</t>
  </si>
  <si>
    <t>小菅SC</t>
  </si>
  <si>
    <t>第11回</t>
  </si>
  <si>
    <t>ドリームスSC</t>
  </si>
  <si>
    <t>東加平キッカーズ</t>
  </si>
  <si>
    <t>第12回</t>
  </si>
  <si>
    <t>FC東陽A</t>
  </si>
  <si>
    <t>第13回</t>
  </si>
  <si>
    <t>SKYFC　二砂</t>
  </si>
  <si>
    <t>バディＳＣ江東</t>
    <rPh sb="5" eb="7">
      <t>コウトウ</t>
    </rPh>
    <phoneticPr fontId="73"/>
  </si>
  <si>
    <t>副審</t>
    <rPh sb="0" eb="2">
      <t>フクシン</t>
    </rPh>
    <phoneticPr fontId="73"/>
  </si>
  <si>
    <t>主審
四審</t>
    <rPh sb="3" eb="4">
      <t>４</t>
    </rPh>
    <rPh sb="4" eb="5">
      <t>シン</t>
    </rPh>
    <phoneticPr fontId="7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</si>
</sst>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7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9"/>
      <color indexed="9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4"/>
      <color indexed="57"/>
      <name val="HGP創英角ﾎﾟｯﾌﾟ体"/>
      <family val="3"/>
      <charset val="128"/>
    </font>
    <font>
      <sz val="8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2"/>
      <color indexed="10"/>
      <name val="HGS創英角ｺﾞｼｯｸUB"/>
      <family val="3"/>
      <charset val="128"/>
    </font>
    <font>
      <sz val="10"/>
      <color indexed="9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9"/>
      <color indexed="12"/>
      <name val="HGS創英角ｺﾞｼｯｸUB"/>
      <family val="3"/>
      <charset val="128"/>
    </font>
    <font>
      <sz val="10"/>
      <name val="ＭＳ ゴシック"/>
      <family val="3"/>
      <charset val="128"/>
    </font>
    <font>
      <b/>
      <sz val="11"/>
      <color indexed="12"/>
      <name val="HGS創英角ｺﾞｼｯｸUB"/>
      <family val="3"/>
      <charset val="128"/>
    </font>
    <font>
      <b/>
      <sz val="8"/>
      <color indexed="10"/>
      <name val="HGS創英角ｺﾞｼｯｸUB"/>
      <family val="3"/>
      <charset val="128"/>
    </font>
    <font>
      <sz val="18"/>
      <name val="HGP創英角ﾎﾟｯﾌﾟ体"/>
      <family val="3"/>
      <charset val="128"/>
    </font>
    <font>
      <i/>
      <sz val="16"/>
      <color indexed="12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indexed="12"/>
      <name val="HGP創英角ﾎﾟｯﾌﾟ体"/>
      <family val="3"/>
      <charset val="128"/>
    </font>
    <font>
      <sz val="11"/>
      <color indexed="53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0"/>
      <name val="HGP創英角ﾎﾟｯﾌﾟ体"/>
      <family val="3"/>
      <charset val="128"/>
    </font>
    <font>
      <sz val="18"/>
      <color indexed="10"/>
      <name val="HGP創英角ﾎﾟｯﾌﾟ体"/>
      <family val="3"/>
      <charset val="128"/>
    </font>
    <font>
      <sz val="12"/>
      <color indexed="10"/>
      <name val="HGP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HGP創英角ﾎﾟｯﾌﾟ体"/>
      <family val="3"/>
      <charset val="128"/>
    </font>
    <font>
      <sz val="14"/>
      <name val="ＭＳ Ｐゴシック"/>
      <family val="3"/>
      <charset val="128"/>
    </font>
    <font>
      <i/>
      <sz val="12"/>
      <color indexed="12"/>
      <name val="HGP創英角ﾎﾟｯﾌﾟ体"/>
      <family val="3"/>
      <charset val="128"/>
    </font>
    <font>
      <i/>
      <sz val="14"/>
      <color indexed="10"/>
      <name val="HGP創英角ﾎﾟｯﾌﾟ体"/>
      <family val="3"/>
      <charset val="128"/>
    </font>
    <font>
      <i/>
      <sz val="14"/>
      <color indexed="12"/>
      <name val="HGP創英角ﾎﾟｯﾌﾟ体"/>
      <family val="3"/>
      <charset val="128"/>
    </font>
    <font>
      <sz val="14"/>
      <color indexed="12"/>
      <name val="HGP創英角ﾎﾟｯﾌﾟ体"/>
      <family val="3"/>
      <charset val="128"/>
    </font>
    <font>
      <sz val="10"/>
      <color indexed="12"/>
      <name val="HGP創英角ﾎﾟｯﾌﾟ体"/>
      <family val="3"/>
      <charset val="128"/>
    </font>
    <font>
      <i/>
      <sz val="10"/>
      <color indexed="12"/>
      <name val="HGP創英角ﾎﾟｯﾌﾟ体"/>
      <family val="3"/>
      <charset val="128"/>
    </font>
    <font>
      <i/>
      <sz val="10"/>
      <name val="HGP創英角ﾎﾟｯﾌﾟ体"/>
      <family val="3"/>
      <charset val="128"/>
    </font>
    <font>
      <i/>
      <sz val="11"/>
      <color indexed="22"/>
      <name val="HGP創英角ﾎﾟｯﾌﾟ体"/>
      <family val="3"/>
      <charset val="128"/>
    </font>
    <font>
      <i/>
      <sz val="12"/>
      <color indexed="22"/>
      <name val="HGP創英角ﾎﾟｯﾌﾟ体"/>
      <family val="3"/>
      <charset val="128"/>
    </font>
    <font>
      <i/>
      <sz val="11"/>
      <name val="HGP創英角ﾎﾟｯﾌﾟ体"/>
      <family val="3"/>
      <charset val="128"/>
    </font>
    <font>
      <sz val="8"/>
      <name val="HGP創英角ﾎﾟｯﾌﾟ体"/>
      <family val="3"/>
      <charset val="128"/>
    </font>
    <font>
      <sz val="12"/>
      <color indexed="12"/>
      <name val="HGP創英角ﾎﾟｯﾌﾟ体"/>
      <family val="3"/>
      <charset val="128"/>
    </font>
    <font>
      <sz val="8"/>
      <color indexed="12"/>
      <name val="HGP創英角ﾎﾟｯﾌﾟ体"/>
      <family val="3"/>
      <charset val="128"/>
    </font>
    <font>
      <sz val="16"/>
      <name val="HGP創英角ｺﾞｼｯｸUB"/>
      <family val="3"/>
      <charset val="128"/>
    </font>
    <font>
      <sz val="11"/>
      <color indexed="2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sz val="14"/>
      <color indexed="12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b/>
      <sz val="14"/>
      <color indexed="10"/>
      <name val="HGP創英角ｺﾞｼｯｸUB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color indexed="12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9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9"/>
      <color rgb="FF000099"/>
      <name val="HGS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/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6" fillId="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72" fillId="20" borderId="162" applyNumberFormat="0" applyFon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63" fillId="0" borderId="16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72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66" fillId="4" borderId="166" applyNumberFormat="0" applyAlignment="0" applyProtection="0">
      <alignment vertical="center"/>
    </xf>
    <xf numFmtId="0" fontId="65" fillId="0" borderId="16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7" fillId="0" borderId="16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8" fillId="6" borderId="168" applyNumberFormat="0" applyAlignment="0" applyProtection="0">
      <alignment vertical="center"/>
    </xf>
    <xf numFmtId="0" fontId="61" fillId="19" borderId="161" applyNumberFormat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2" fillId="0" borderId="164" applyNumberFormat="0" applyFill="0" applyAlignment="0" applyProtection="0">
      <alignment vertical="center"/>
    </xf>
    <xf numFmtId="0" fontId="70" fillId="4" borderId="168" applyNumberFormat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16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</cellStyleXfs>
  <cellXfs count="5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4" xfId="0" applyFont="1" applyFill="1" applyBorder="1"/>
    <xf numFmtId="0" fontId="2" fillId="2" borderId="5" xfId="0" applyFont="1" applyFill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2" fillId="2" borderId="10" xfId="0" applyFont="1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8" xfId="0" applyFont="1" applyFill="1" applyBorder="1"/>
    <xf numFmtId="0" fontId="2" fillId="2" borderId="12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textRotation="255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2" borderId="20" xfId="0" applyFont="1" applyFill="1" applyBorder="1"/>
    <xf numFmtId="0" fontId="9" fillId="2" borderId="21" xfId="0" applyFont="1" applyFill="1" applyBorder="1"/>
    <xf numFmtId="0" fontId="10" fillId="2" borderId="21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20" fontId="9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/>
    </xf>
    <xf numFmtId="20" fontId="9" fillId="2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 textRotation="255"/>
    </xf>
    <xf numFmtId="0" fontId="3" fillId="2" borderId="22" xfId="0" applyFont="1" applyFill="1" applyBorder="1" applyAlignment="1">
      <alignment vertical="top" textRotation="255"/>
    </xf>
    <xf numFmtId="0" fontId="3" fillId="3" borderId="23" xfId="0" applyFont="1" applyFill="1" applyBorder="1" applyAlignment="1">
      <alignment vertical="top" textRotation="255"/>
    </xf>
    <xf numFmtId="0" fontId="3" fillId="2" borderId="0" xfId="0" applyFont="1" applyFill="1" applyBorder="1" applyAlignment="1">
      <alignment vertical="top" textRotation="255"/>
    </xf>
    <xf numFmtId="0" fontId="3" fillId="2" borderId="0" xfId="0" applyFont="1" applyFill="1" applyBorder="1" applyAlignment="1">
      <alignment horizontal="center" vertical="top" textRotation="255"/>
    </xf>
    <xf numFmtId="0" fontId="3" fillId="3" borderId="24" xfId="0" applyFont="1" applyFill="1" applyBorder="1" applyAlignment="1">
      <alignment vertical="top" textRotation="255"/>
    </xf>
    <xf numFmtId="0" fontId="4" fillId="0" borderId="19" xfId="0" applyFont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1" fillId="2" borderId="27" xfId="0" applyFont="1" applyFill="1" applyBorder="1" applyAlignment="1">
      <alignment vertical="top"/>
    </xf>
    <xf numFmtId="0" fontId="10" fillId="2" borderId="27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vertical="top"/>
    </xf>
    <xf numFmtId="20" fontId="9" fillId="2" borderId="27" xfId="0" applyNumberFormat="1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5" fillId="0" borderId="19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9" xfId="0" applyFont="1" applyBorder="1"/>
    <xf numFmtId="20" fontId="6" fillId="0" borderId="0" xfId="0" applyNumberFormat="1" applyFont="1" applyBorder="1"/>
    <xf numFmtId="20" fontId="6" fillId="0" borderId="0" xfId="0" applyNumberFormat="1" applyFont="1" applyBorder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shrinkToFit="1"/>
    </xf>
    <xf numFmtId="20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shrinkToFit="1"/>
    </xf>
    <xf numFmtId="20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20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" fillId="0" borderId="44" xfId="0" applyFont="1" applyBorder="1"/>
    <xf numFmtId="0" fontId="7" fillId="0" borderId="45" xfId="0" applyFont="1" applyBorder="1"/>
    <xf numFmtId="20" fontId="12" fillId="0" borderId="45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9" fillId="2" borderId="21" xfId="0" applyFont="1" applyFill="1" applyBorder="1" applyAlignment="1"/>
    <xf numFmtId="20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right" vertical="top"/>
    </xf>
    <xf numFmtId="20" fontId="7" fillId="0" borderId="54" xfId="0" applyNumberFormat="1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20" fontId="7" fillId="0" borderId="55" xfId="0" applyNumberFormat="1" applyFont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1" fillId="0" borderId="45" xfId="0" applyFont="1" applyBorder="1"/>
    <xf numFmtId="0" fontId="1" fillId="0" borderId="56" xfId="0" applyFont="1" applyBorder="1"/>
    <xf numFmtId="0" fontId="1" fillId="0" borderId="57" xfId="0" applyFont="1" applyBorder="1"/>
    <xf numFmtId="0" fontId="9" fillId="2" borderId="58" xfId="0" applyFont="1" applyFill="1" applyBorder="1"/>
    <xf numFmtId="0" fontId="9" fillId="2" borderId="59" xfId="0" applyFont="1" applyFill="1" applyBorder="1"/>
    <xf numFmtId="0" fontId="9" fillId="2" borderId="59" xfId="0" applyFont="1" applyFill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2" borderId="59" xfId="0" applyFont="1" applyFill="1" applyBorder="1" applyAlignment="1">
      <alignment vertical="top" textRotation="255"/>
    </xf>
    <xf numFmtId="0" fontId="3" fillId="0" borderId="57" xfId="0" applyFont="1" applyBorder="1" applyAlignment="1">
      <alignment vertical="top" textRotation="255"/>
    </xf>
    <xf numFmtId="0" fontId="16" fillId="0" borderId="0" xfId="0" applyFont="1" applyAlignment="1">
      <alignment vertical="top" wrapText="1"/>
    </xf>
    <xf numFmtId="0" fontId="4" fillId="2" borderId="59" xfId="0" applyFont="1" applyFill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59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60" xfId="0" applyFont="1" applyFill="1" applyBorder="1" applyAlignment="1">
      <alignment vertical="top"/>
    </xf>
    <xf numFmtId="0" fontId="1" fillId="0" borderId="57" xfId="0" applyFont="1" applyBorder="1" applyAlignment="1">
      <alignment vertical="top"/>
    </xf>
    <xf numFmtId="0" fontId="5" fillId="0" borderId="57" xfId="0" applyFont="1" applyBorder="1"/>
    <xf numFmtId="0" fontId="6" fillId="0" borderId="57" xfId="0" applyFont="1" applyBorder="1"/>
    <xf numFmtId="0" fontId="17" fillId="0" borderId="57" xfId="0" applyFont="1" applyBorder="1" applyAlignment="1">
      <alignment horizontal="center" vertical="center"/>
    </xf>
    <xf numFmtId="0" fontId="1" fillId="0" borderId="65" xfId="0" applyFont="1" applyBorder="1"/>
    <xf numFmtId="0" fontId="1" fillId="0" borderId="0" xfId="0" applyFont="1" applyProtection="1">
      <protection locked="0"/>
    </xf>
    <xf numFmtId="0" fontId="1" fillId="0" borderId="19" xfId="0" applyFont="1" applyBorder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Protection="1">
      <protection locked="0"/>
    </xf>
    <xf numFmtId="0" fontId="18" fillId="2" borderId="0" xfId="0" applyFont="1" applyFill="1" applyBorder="1" applyAlignment="1">
      <alignment horizontal="right" vertical="center"/>
    </xf>
    <xf numFmtId="20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left" vertical="center"/>
    </xf>
    <xf numFmtId="0" fontId="19" fillId="0" borderId="0" xfId="24" applyFont="1" applyFill="1">
      <alignment vertical="center"/>
    </xf>
    <xf numFmtId="0" fontId="20" fillId="0" borderId="0" xfId="24" applyFont="1" applyFill="1" applyAlignment="1">
      <alignment horizontal="center" vertical="center"/>
    </xf>
    <xf numFmtId="0" fontId="21" fillId="0" borderId="0" xfId="24" applyFont="1" applyFill="1" applyAlignment="1">
      <alignment horizontal="center" vertical="center"/>
    </xf>
    <xf numFmtId="0" fontId="22" fillId="0" borderId="0" xfId="24" applyFont="1" applyFill="1" applyAlignment="1">
      <alignment horizontal="center" vertical="center"/>
    </xf>
    <xf numFmtId="0" fontId="23" fillId="0" borderId="0" xfId="24" applyFont="1" applyFill="1">
      <alignment vertical="center"/>
    </xf>
    <xf numFmtId="0" fontId="24" fillId="0" borderId="0" xfId="24" applyFont="1" applyFill="1" applyAlignment="1">
      <alignment horizontal="center" vertical="center" textRotation="255"/>
    </xf>
    <xf numFmtId="0" fontId="25" fillId="0" borderId="0" xfId="24" applyFont="1" applyFill="1" applyAlignment="1">
      <alignment horizontal="center" vertical="center"/>
    </xf>
    <xf numFmtId="0" fontId="21" fillId="0" borderId="0" xfId="24" applyFont="1" applyFill="1" applyAlignment="1">
      <alignment horizontal="center" vertical="center" textRotation="255"/>
    </xf>
    <xf numFmtId="0" fontId="21" fillId="0" borderId="0" xfId="24" applyFont="1" applyFill="1" applyAlignment="1" applyProtection="1">
      <alignment horizontal="center" vertical="center"/>
      <protection locked="0"/>
    </xf>
    <xf numFmtId="0" fontId="26" fillId="0" borderId="0" xfId="24" applyFont="1" applyFill="1" applyBorder="1" applyAlignment="1">
      <alignment horizontal="left" vertical="center"/>
    </xf>
    <xf numFmtId="0" fontId="21" fillId="0" borderId="0" xfId="24" applyFont="1" applyFill="1">
      <alignment vertical="center"/>
    </xf>
    <xf numFmtId="0" fontId="24" fillId="0" borderId="0" xfId="24" applyFont="1" applyFill="1" applyBorder="1" applyAlignment="1">
      <alignment horizontal="center" vertical="center" textRotation="255"/>
    </xf>
    <xf numFmtId="0" fontId="25" fillId="0" borderId="0" xfId="24" applyFont="1" applyFill="1" applyBorder="1" applyAlignment="1">
      <alignment horizontal="center" vertical="center"/>
    </xf>
    <xf numFmtId="0" fontId="19" fillId="0" borderId="0" xfId="24" applyFont="1" applyFill="1" applyBorder="1" applyAlignment="1">
      <alignment horizontal="center" vertical="center" textRotation="255"/>
    </xf>
    <xf numFmtId="0" fontId="27" fillId="0" borderId="0" xfId="24" applyFont="1" applyFill="1" applyBorder="1" applyAlignment="1">
      <alignment horizontal="centerContinuous" vertical="center"/>
    </xf>
    <xf numFmtId="0" fontId="27" fillId="0" borderId="0" xfId="24" applyFont="1" applyFill="1" applyBorder="1" applyAlignment="1" applyProtection="1">
      <alignment horizontal="centerContinuous" vertical="center"/>
      <protection locked="0"/>
    </xf>
    <xf numFmtId="0" fontId="20" fillId="4" borderId="67" xfId="24" applyFont="1" applyFill="1" applyBorder="1" applyAlignment="1">
      <alignment horizontal="center" vertical="center" textRotation="255"/>
    </xf>
    <xf numFmtId="0" fontId="20" fillId="4" borderId="53" xfId="24" applyFont="1" applyFill="1" applyBorder="1" applyAlignment="1">
      <alignment horizontal="centerContinuous" vertical="center"/>
    </xf>
    <xf numFmtId="0" fontId="20" fillId="4" borderId="53" xfId="24" applyFont="1" applyFill="1" applyBorder="1" applyAlignment="1" applyProtection="1">
      <alignment horizontal="centerContinuous" vertical="center"/>
      <protection locked="0"/>
    </xf>
    <xf numFmtId="0" fontId="21" fillId="4" borderId="68" xfId="0" applyFont="1" applyFill="1" applyBorder="1" applyAlignment="1">
      <alignment horizontal="center" vertical="center" textRotation="255"/>
    </xf>
    <xf numFmtId="0" fontId="21" fillId="4" borderId="35" xfId="24" applyFont="1" applyFill="1" applyBorder="1" applyAlignment="1">
      <alignment horizontal="centerContinuous" vertical="center"/>
    </xf>
    <xf numFmtId="0" fontId="21" fillId="4" borderId="35" xfId="24" applyFont="1" applyFill="1" applyBorder="1" applyAlignment="1" applyProtection="1">
      <alignment horizontal="centerContinuous" vertical="center"/>
      <protection locked="0"/>
    </xf>
    <xf numFmtId="0" fontId="22" fillId="4" borderId="70" xfId="24" applyFont="1" applyFill="1" applyBorder="1" applyAlignment="1">
      <alignment horizontal="center" vertical="center" textRotation="255"/>
    </xf>
    <xf numFmtId="0" fontId="22" fillId="4" borderId="71" xfId="24" applyFont="1" applyFill="1" applyBorder="1" applyAlignment="1">
      <alignment horizontal="center" vertical="center"/>
    </xf>
    <xf numFmtId="0" fontId="22" fillId="4" borderId="71" xfId="24" applyFont="1" applyFill="1" applyBorder="1" applyAlignment="1" applyProtection="1">
      <alignment horizontal="center" vertical="center"/>
      <protection locked="0"/>
    </xf>
    <xf numFmtId="0" fontId="25" fillId="4" borderId="73" xfId="24" applyFont="1" applyFill="1" applyBorder="1" applyAlignment="1">
      <alignment horizontal="center" vertical="center"/>
    </xf>
    <xf numFmtId="0" fontId="25" fillId="0" borderId="73" xfId="44" applyFont="1" applyFill="1" applyBorder="1" applyAlignment="1">
      <alignment horizontal="center" vertical="center" wrapText="1"/>
    </xf>
    <xf numFmtId="0" fontId="30" fillId="0" borderId="75" xfId="44" applyFont="1" applyFill="1" applyBorder="1" applyAlignment="1" applyProtection="1">
      <alignment horizontal="center" vertical="center" wrapText="1"/>
      <protection locked="0"/>
    </xf>
    <xf numFmtId="0" fontId="24" fillId="0" borderId="75" xfId="44" applyFont="1" applyFill="1" applyBorder="1" applyAlignment="1" applyProtection="1">
      <alignment horizontal="center" vertical="center" wrapText="1"/>
      <protection locked="0"/>
    </xf>
    <xf numFmtId="0" fontId="25" fillId="0" borderId="75" xfId="44" applyFont="1" applyFill="1" applyBorder="1" applyAlignment="1">
      <alignment horizontal="center" vertical="center" wrapText="1"/>
    </xf>
    <xf numFmtId="0" fontId="25" fillId="4" borderId="68" xfId="24" applyFont="1" applyFill="1" applyBorder="1" applyAlignment="1">
      <alignment horizontal="center" vertical="center"/>
    </xf>
    <xf numFmtId="0" fontId="32" fillId="0" borderId="68" xfId="24" applyFont="1" applyFill="1" applyBorder="1" applyAlignment="1">
      <alignment horizontal="centerContinuous" vertical="center" wrapText="1"/>
    </xf>
    <xf numFmtId="0" fontId="33" fillId="0" borderId="35" xfId="24" applyFont="1" applyFill="1" applyBorder="1" applyAlignment="1" applyProtection="1">
      <alignment horizontal="centerContinuous" vertical="center" wrapText="1"/>
      <protection locked="0"/>
    </xf>
    <xf numFmtId="0" fontId="34" fillId="0" borderId="35" xfId="44" applyFont="1" applyFill="1" applyBorder="1" applyAlignment="1" applyProtection="1">
      <alignment horizontal="centerContinuous" vertical="center" wrapText="1"/>
      <protection locked="0"/>
    </xf>
    <xf numFmtId="0" fontId="33" fillId="0" borderId="35" xfId="44" applyFont="1" applyFill="1" applyBorder="1" applyAlignment="1" applyProtection="1">
      <alignment horizontal="centerContinuous" vertical="center" wrapText="1"/>
      <protection locked="0"/>
    </xf>
    <xf numFmtId="0" fontId="32" fillId="0" borderId="35" xfId="24" applyFont="1" applyFill="1" applyBorder="1" applyAlignment="1">
      <alignment horizontal="centerContinuous" vertical="center" wrapText="1"/>
    </xf>
    <xf numFmtId="0" fontId="25" fillId="0" borderId="68" xfId="44" applyFont="1" applyFill="1" applyBorder="1" applyAlignment="1">
      <alignment horizontal="center" vertical="center" wrapText="1"/>
    </xf>
    <xf numFmtId="0" fontId="30" fillId="0" borderId="35" xfId="44" applyFont="1" applyFill="1" applyBorder="1" applyAlignment="1" applyProtection="1">
      <alignment horizontal="center" vertical="center" wrapText="1"/>
      <protection locked="0"/>
    </xf>
    <xf numFmtId="0" fontId="24" fillId="0" borderId="35" xfId="44" applyFont="1" applyFill="1" applyBorder="1" applyAlignment="1" applyProtection="1">
      <alignment horizontal="center" vertical="center" wrapText="1"/>
      <protection locked="0"/>
    </xf>
    <xf numFmtId="0" fontId="21" fillId="0" borderId="35" xfId="44" applyFont="1" applyFill="1" applyBorder="1" applyAlignment="1">
      <alignment horizontal="center" vertical="center" wrapText="1"/>
    </xf>
    <xf numFmtId="0" fontId="25" fillId="0" borderId="35" xfId="44" applyFont="1" applyFill="1" applyBorder="1" applyAlignment="1">
      <alignment horizontal="center" vertical="center" wrapText="1"/>
    </xf>
    <xf numFmtId="0" fontId="25" fillId="4" borderId="77" xfId="24" applyFont="1" applyFill="1" applyBorder="1" applyAlignment="1">
      <alignment horizontal="center" vertical="center"/>
    </xf>
    <xf numFmtId="0" fontId="32" fillId="0" borderId="77" xfId="24" applyFont="1" applyFill="1" applyBorder="1" applyAlignment="1">
      <alignment horizontal="centerContinuous" vertical="center" wrapText="1"/>
    </xf>
    <xf numFmtId="0" fontId="33" fillId="0" borderId="78" xfId="24" applyFont="1" applyFill="1" applyBorder="1" applyAlignment="1" applyProtection="1">
      <alignment horizontal="centerContinuous" vertical="center" wrapText="1"/>
      <protection locked="0"/>
    </xf>
    <xf numFmtId="0" fontId="34" fillId="0" borderId="78" xfId="44" applyFont="1" applyFill="1" applyBorder="1" applyAlignment="1" applyProtection="1">
      <alignment horizontal="centerContinuous" vertical="center" wrapText="1"/>
      <protection locked="0"/>
    </xf>
    <xf numFmtId="0" fontId="33" fillId="0" borderId="78" xfId="44" applyFont="1" applyFill="1" applyBorder="1" applyAlignment="1" applyProtection="1">
      <alignment horizontal="centerContinuous" vertical="center" wrapText="1"/>
      <protection locked="0"/>
    </xf>
    <xf numFmtId="0" fontId="32" fillId="0" borderId="78" xfId="24" applyFont="1" applyFill="1" applyBorder="1" applyAlignment="1">
      <alignment horizontal="centerContinuous" vertical="center" wrapText="1"/>
    </xf>
    <xf numFmtId="0" fontId="25" fillId="4" borderId="70" xfId="24" applyFont="1" applyFill="1" applyBorder="1" applyAlignment="1">
      <alignment horizontal="center" vertical="center"/>
    </xf>
    <xf numFmtId="0" fontId="25" fillId="0" borderId="70" xfId="44" applyFont="1" applyFill="1" applyBorder="1" applyAlignment="1">
      <alignment horizontal="center" vertical="center" wrapText="1"/>
    </xf>
    <xf numFmtId="0" fontId="30" fillId="0" borderId="71" xfId="44" applyFont="1" applyFill="1" applyBorder="1" applyAlignment="1" applyProtection="1">
      <alignment horizontal="center" vertical="center" wrapText="1"/>
      <protection locked="0"/>
    </xf>
    <xf numFmtId="0" fontId="24" fillId="0" borderId="71" xfId="44" applyFont="1" applyFill="1" applyBorder="1" applyAlignment="1" applyProtection="1">
      <alignment horizontal="center" vertical="center" wrapText="1"/>
      <protection locked="0"/>
    </xf>
    <xf numFmtId="0" fontId="25" fillId="0" borderId="71" xfId="44" applyFont="1" applyFill="1" applyBorder="1" applyAlignment="1">
      <alignment horizontal="center" vertical="center" wrapText="1"/>
    </xf>
    <xf numFmtId="0" fontId="35" fillId="4" borderId="81" xfId="24" applyFont="1" applyFill="1" applyBorder="1" applyAlignment="1">
      <alignment horizontal="center" vertical="center" textRotation="255"/>
    </xf>
    <xf numFmtId="0" fontId="20" fillId="4" borderId="82" xfId="24" applyFont="1" applyFill="1" applyBorder="1" applyAlignment="1">
      <alignment horizontal="centerContinuous" vertical="center"/>
    </xf>
    <xf numFmtId="0" fontId="35" fillId="4" borderId="82" xfId="24" applyFont="1" applyFill="1" applyBorder="1" applyAlignment="1" applyProtection="1">
      <alignment horizontal="centerContinuous" vertical="center" wrapText="1"/>
      <protection locked="0"/>
    </xf>
    <xf numFmtId="0" fontId="35" fillId="4" borderId="82" xfId="24" applyFont="1" applyFill="1" applyBorder="1" applyAlignment="1">
      <alignment horizontal="centerContinuous" vertical="center" wrapText="1"/>
    </xf>
    <xf numFmtId="0" fontId="21" fillId="0" borderId="73" xfId="44" applyFont="1" applyFill="1" applyBorder="1" applyAlignment="1">
      <alignment horizontal="center" vertical="center" wrapText="1"/>
    </xf>
    <xf numFmtId="0" fontId="21" fillId="0" borderId="68" xfId="44" applyFont="1" applyFill="1" applyBorder="1" applyAlignment="1">
      <alignment horizontal="center" vertical="center" wrapText="1"/>
    </xf>
    <xf numFmtId="0" fontId="24" fillId="4" borderId="83" xfId="24" applyFont="1" applyFill="1" applyBorder="1" applyAlignment="1">
      <alignment horizontal="center" vertical="center" textRotation="255"/>
    </xf>
    <xf numFmtId="0" fontId="25" fillId="4" borderId="84" xfId="24" applyFont="1" applyFill="1" applyBorder="1" applyAlignment="1">
      <alignment horizontal="center" vertical="center"/>
    </xf>
    <xf numFmtId="0" fontId="21" fillId="4" borderId="85" xfId="24" applyFont="1" applyFill="1" applyBorder="1" applyAlignment="1">
      <alignment horizontal="center" vertical="center" textRotation="255"/>
    </xf>
    <xf numFmtId="0" fontId="24" fillId="4" borderId="86" xfId="24" applyFont="1" applyFill="1" applyBorder="1" applyAlignment="1">
      <alignment horizontal="centerContinuous" vertical="center"/>
    </xf>
    <xf numFmtId="0" fontId="24" fillId="4" borderId="87" xfId="24" applyFont="1" applyFill="1" applyBorder="1" applyAlignment="1" applyProtection="1">
      <alignment horizontal="centerContinuous" vertical="center"/>
      <protection locked="0"/>
    </xf>
    <xf numFmtId="0" fontId="24" fillId="4" borderId="87" xfId="24" applyFont="1" applyFill="1" applyBorder="1" applyAlignment="1">
      <alignment horizontal="centerContinuous" vertical="center"/>
    </xf>
    <xf numFmtId="0" fontId="19" fillId="0" borderId="0" xfId="24" applyFont="1" applyFill="1" applyBorder="1" applyAlignment="1">
      <alignment horizontal="centerContinuous" vertical="center"/>
    </xf>
    <xf numFmtId="0" fontId="25" fillId="0" borderId="0" xfId="24" applyFont="1" applyFill="1" applyBorder="1" applyAlignment="1">
      <alignment horizontal="centerContinuous" vertical="center"/>
    </xf>
    <xf numFmtId="0" fontId="19" fillId="0" borderId="0" xfId="24" applyFont="1" applyFill="1" applyBorder="1" applyAlignment="1" applyProtection="1">
      <alignment horizontal="centerContinuous" vertical="center"/>
      <protection locked="0"/>
    </xf>
    <xf numFmtId="0" fontId="36" fillId="4" borderId="53" xfId="24" applyFont="1" applyFill="1" applyBorder="1" applyAlignment="1">
      <alignment horizontal="centerContinuous" vertical="center"/>
    </xf>
    <xf numFmtId="0" fontId="37" fillId="4" borderId="53" xfId="24" applyFont="1" applyFill="1" applyBorder="1" applyAlignment="1">
      <alignment horizontal="centerContinuous" vertical="center"/>
    </xf>
    <xf numFmtId="0" fontId="20" fillId="4" borderId="67" xfId="24" applyFont="1" applyFill="1" applyBorder="1" applyAlignment="1">
      <alignment horizontal="center" vertical="center"/>
    </xf>
    <xf numFmtId="0" fontId="32" fillId="4" borderId="53" xfId="24" applyFont="1" applyFill="1" applyBorder="1" applyAlignment="1">
      <alignment horizontal="center" vertical="center"/>
    </xf>
    <xf numFmtId="0" fontId="20" fillId="4" borderId="88" xfId="24" applyFont="1" applyFill="1" applyBorder="1" applyAlignment="1">
      <alignment horizontal="center" vertical="center"/>
    </xf>
    <xf numFmtId="0" fontId="26" fillId="4" borderId="35" xfId="24" applyFont="1" applyFill="1" applyBorder="1" applyAlignment="1">
      <alignment horizontal="centerContinuous" vertical="center"/>
    </xf>
    <xf numFmtId="20" fontId="21" fillId="4" borderId="68" xfId="24" applyNumberFormat="1" applyFont="1" applyFill="1" applyBorder="1" applyAlignment="1">
      <alignment horizontal="center" vertical="center"/>
    </xf>
    <xf numFmtId="0" fontId="25" fillId="4" borderId="35" xfId="24" applyFont="1" applyFill="1" applyBorder="1" applyAlignment="1">
      <alignment horizontal="left" vertical="center"/>
    </xf>
    <xf numFmtId="0" fontId="21" fillId="4" borderId="89" xfId="24" applyFont="1" applyFill="1" applyBorder="1" applyAlignment="1">
      <alignment horizontal="center" vertical="center"/>
    </xf>
    <xf numFmtId="0" fontId="26" fillId="4" borderId="90" xfId="24" applyFont="1" applyFill="1" applyBorder="1" applyAlignment="1">
      <alignment horizontal="center" vertical="center" shrinkToFit="1"/>
    </xf>
    <xf numFmtId="0" fontId="26" fillId="4" borderId="91" xfId="24" applyFont="1" applyFill="1" applyBorder="1" applyAlignment="1">
      <alignment horizontal="center" vertical="center" shrinkToFit="1"/>
    </xf>
    <xf numFmtId="0" fontId="38" fillId="4" borderId="71" xfId="24" applyFont="1" applyFill="1" applyBorder="1" applyAlignment="1">
      <alignment horizontal="center" vertical="center"/>
    </xf>
    <xf numFmtId="20" fontId="39" fillId="4" borderId="70" xfId="24" applyNumberFormat="1" applyFont="1" applyFill="1" applyBorder="1" applyAlignment="1">
      <alignment horizontal="center" vertical="center"/>
    </xf>
    <xf numFmtId="0" fontId="40" fillId="4" borderId="71" xfId="24" applyFont="1" applyFill="1" applyBorder="1" applyAlignment="1">
      <alignment horizontal="center" vertical="center"/>
    </xf>
    <xf numFmtId="20" fontId="39" fillId="4" borderId="92" xfId="24" applyNumberFormat="1" applyFont="1" applyFill="1" applyBorder="1" applyAlignment="1">
      <alignment horizontal="center" vertical="center"/>
    </xf>
    <xf numFmtId="0" fontId="41" fillId="4" borderId="71" xfId="24" applyFont="1" applyFill="1" applyBorder="1" applyAlignment="1">
      <alignment horizontal="center" vertical="center"/>
    </xf>
    <xf numFmtId="0" fontId="41" fillId="4" borderId="71" xfId="24" applyFont="1" applyFill="1" applyBorder="1" applyAlignment="1" applyProtection="1">
      <alignment horizontal="center" vertical="center"/>
      <protection locked="0"/>
    </xf>
    <xf numFmtId="0" fontId="42" fillId="0" borderId="93" xfId="44" applyFont="1" applyFill="1" applyBorder="1" applyAlignment="1">
      <alignment horizontal="center" vertical="center" wrapText="1"/>
    </xf>
    <xf numFmtId="0" fontId="42" fillId="0" borderId="94" xfId="44" applyFont="1" applyFill="1" applyBorder="1" applyAlignment="1">
      <alignment horizontal="center" vertical="center" wrapText="1"/>
    </xf>
    <xf numFmtId="0" fontId="38" fillId="0" borderId="75" xfId="44" applyFont="1" applyFill="1" applyBorder="1" applyAlignment="1">
      <alignment horizontal="center" vertical="center" shrinkToFit="1"/>
    </xf>
    <xf numFmtId="20" fontId="25" fillId="4" borderId="73" xfId="24" applyNumberFormat="1" applyFont="1" applyFill="1" applyBorder="1" applyAlignment="1">
      <alignment horizontal="center" vertical="center"/>
    </xf>
    <xf numFmtId="0" fontId="25" fillId="4" borderId="75" xfId="24" applyFont="1" applyFill="1" applyBorder="1" applyAlignment="1">
      <alignment horizontal="center" vertical="center"/>
    </xf>
    <xf numFmtId="20" fontId="25" fillId="4" borderId="95" xfId="24" applyNumberFormat="1" applyFont="1" applyFill="1" applyBorder="1" applyAlignment="1">
      <alignment horizontal="center" vertical="center"/>
    </xf>
    <xf numFmtId="0" fontId="42" fillId="0" borderId="96" xfId="44" applyFont="1" applyFill="1" applyBorder="1" applyAlignment="1">
      <alignment horizontal="centerContinuous" vertical="center" wrapText="1"/>
    </xf>
    <xf numFmtId="0" fontId="42" fillId="0" borderId="97" xfId="44" applyFont="1" applyFill="1" applyBorder="1" applyAlignment="1">
      <alignment horizontal="centerContinuous" vertical="center" wrapText="1"/>
    </xf>
    <xf numFmtId="0" fontId="38" fillId="0" borderId="35" xfId="44" applyFont="1" applyFill="1" applyBorder="1" applyAlignment="1">
      <alignment horizontal="centerContinuous" vertical="center" shrinkToFit="1"/>
    </xf>
    <xf numFmtId="0" fontId="24" fillId="4" borderId="68" xfId="24" applyFont="1" applyFill="1" applyBorder="1" applyAlignment="1">
      <alignment horizontal="center" vertical="center"/>
    </xf>
    <xf numFmtId="0" fontId="43" fillId="4" borderId="35" xfId="24" applyFont="1" applyFill="1" applyBorder="1" applyAlignment="1">
      <alignment horizontal="center" vertical="center"/>
    </xf>
    <xf numFmtId="0" fontId="24" fillId="4" borderId="89" xfId="24" applyFont="1" applyFill="1" applyBorder="1" applyAlignment="1">
      <alignment horizontal="center" vertical="center"/>
    </xf>
    <xf numFmtId="0" fontId="25" fillId="0" borderId="35" xfId="24" applyFont="1" applyFill="1" applyBorder="1" applyAlignment="1">
      <alignment horizontal="centerContinuous" vertical="center" wrapText="1"/>
    </xf>
    <xf numFmtId="0" fontId="42" fillId="0" borderId="96" xfId="44" applyFont="1" applyFill="1" applyBorder="1" applyAlignment="1">
      <alignment horizontal="center" vertical="center" wrapText="1"/>
    </xf>
    <xf numFmtId="0" fontId="42" fillId="0" borderId="97" xfId="44" applyFont="1" applyFill="1" applyBorder="1" applyAlignment="1">
      <alignment horizontal="center" vertical="center" wrapText="1"/>
    </xf>
    <xf numFmtId="0" fontId="38" fillId="0" borderId="35" xfId="44" applyFont="1" applyFill="1" applyBorder="1" applyAlignment="1">
      <alignment horizontal="center" vertical="center" shrinkToFit="1"/>
    </xf>
    <xf numFmtId="20" fontId="25" fillId="4" borderId="68" xfId="24" applyNumberFormat="1" applyFont="1" applyFill="1" applyBorder="1" applyAlignment="1">
      <alignment horizontal="center" vertical="center"/>
    </xf>
    <xf numFmtId="0" fontId="25" fillId="4" borderId="35" xfId="24" applyFont="1" applyFill="1" applyBorder="1" applyAlignment="1">
      <alignment horizontal="center" vertical="center"/>
    </xf>
    <xf numFmtId="20" fontId="25" fillId="4" borderId="89" xfId="24" applyNumberFormat="1" applyFont="1" applyFill="1" applyBorder="1" applyAlignment="1">
      <alignment horizontal="center" vertical="center"/>
    </xf>
    <xf numFmtId="0" fontId="21" fillId="0" borderId="0" xfId="44" applyFont="1" applyFill="1" applyBorder="1" applyAlignment="1">
      <alignment horizontal="center" vertical="center" wrapText="1"/>
    </xf>
    <xf numFmtId="0" fontId="42" fillId="0" borderId="98" xfId="44" applyFont="1" applyFill="1" applyBorder="1" applyAlignment="1">
      <alignment horizontal="centerContinuous" vertical="center" wrapText="1"/>
    </xf>
    <xf numFmtId="0" fontId="42" fillId="0" borderId="99" xfId="44" applyFont="1" applyFill="1" applyBorder="1" applyAlignment="1">
      <alignment horizontal="centerContinuous" vertical="center" wrapText="1"/>
    </xf>
    <xf numFmtId="0" fontId="38" fillId="0" borderId="78" xfId="44" applyFont="1" applyFill="1" applyBorder="1" applyAlignment="1">
      <alignment horizontal="centerContinuous" vertical="center" shrinkToFit="1"/>
    </xf>
    <xf numFmtId="0" fontId="24" fillId="4" borderId="77" xfId="24" applyFont="1" applyFill="1" applyBorder="1" applyAlignment="1">
      <alignment horizontal="center" vertical="center"/>
    </xf>
    <xf numFmtId="0" fontId="43" fillId="4" borderId="78" xfId="24" applyFont="1" applyFill="1" applyBorder="1" applyAlignment="1">
      <alignment horizontal="center" vertical="center"/>
    </xf>
    <xf numFmtId="0" fontId="24" fillId="4" borderId="100" xfId="24" applyFont="1" applyFill="1" applyBorder="1" applyAlignment="1">
      <alignment horizontal="center" vertical="center"/>
    </xf>
    <xf numFmtId="0" fontId="25" fillId="0" borderId="78" xfId="24" applyFont="1" applyFill="1" applyBorder="1" applyAlignment="1">
      <alignment horizontal="centerContinuous" vertical="center" wrapText="1"/>
    </xf>
    <xf numFmtId="0" fontId="38" fillId="0" borderId="71" xfId="44" applyFont="1" applyFill="1" applyBorder="1" applyAlignment="1">
      <alignment horizontal="center" vertical="center" shrinkToFit="1"/>
    </xf>
    <xf numFmtId="20" fontId="25" fillId="4" borderId="70" xfId="24" applyNumberFormat="1" applyFont="1" applyFill="1" applyBorder="1" applyAlignment="1">
      <alignment horizontal="center" vertical="center"/>
    </xf>
    <xf numFmtId="0" fontId="25" fillId="4" borderId="71" xfId="24" applyFont="1" applyFill="1" applyBorder="1" applyAlignment="1">
      <alignment horizontal="center" vertical="center"/>
    </xf>
    <xf numFmtId="20" fontId="25" fillId="4" borderId="92" xfId="24" applyNumberFormat="1" applyFont="1" applyFill="1" applyBorder="1" applyAlignment="1">
      <alignment horizontal="center" vertical="center"/>
    </xf>
    <xf numFmtId="0" fontId="21" fillId="0" borderId="71" xfId="44" applyFont="1" applyFill="1" applyBorder="1" applyAlignment="1">
      <alignment horizontal="center" vertical="center" wrapText="1"/>
    </xf>
    <xf numFmtId="0" fontId="44" fillId="4" borderId="82" xfId="24" applyFont="1" applyFill="1" applyBorder="1" applyAlignment="1">
      <alignment horizontal="centerContinuous" vertical="center"/>
    </xf>
    <xf numFmtId="0" fontId="35" fillId="4" borderId="101" xfId="24" applyFont="1" applyFill="1" applyBorder="1" applyAlignment="1">
      <alignment horizontal="centerContinuous" vertical="center"/>
    </xf>
    <xf numFmtId="20" fontId="43" fillId="4" borderId="81" xfId="24" applyNumberFormat="1" applyFont="1" applyFill="1" applyBorder="1" applyAlignment="1">
      <alignment horizontal="center" vertical="center"/>
    </xf>
    <xf numFmtId="0" fontId="43" fillId="4" borderId="82" xfId="24" applyFont="1" applyFill="1" applyBorder="1" applyAlignment="1">
      <alignment horizontal="center" vertical="center"/>
    </xf>
    <xf numFmtId="20" fontId="43" fillId="4" borderId="101" xfId="24" applyNumberFormat="1" applyFont="1" applyFill="1" applyBorder="1" applyAlignment="1">
      <alignment horizontal="center" vertical="center"/>
    </xf>
    <xf numFmtId="0" fontId="20" fillId="4" borderId="81" xfId="24" applyFont="1" applyFill="1" applyBorder="1" applyAlignment="1">
      <alignment horizontal="centerContinuous" vertical="center"/>
    </xf>
    <xf numFmtId="0" fontId="42" fillId="4" borderId="35" xfId="24" applyFont="1" applyFill="1" applyBorder="1" applyAlignment="1">
      <alignment horizontal="centerContinuous" vertical="center"/>
    </xf>
    <xf numFmtId="0" fontId="26" fillId="4" borderId="89" xfId="24" applyFont="1" applyFill="1" applyBorder="1" applyAlignment="1">
      <alignment horizontal="centerContinuous" vertical="center"/>
    </xf>
    <xf numFmtId="0" fontId="38" fillId="4" borderId="102" xfId="24" applyFont="1" applyFill="1" applyBorder="1" applyAlignment="1">
      <alignment horizontal="center" vertical="center"/>
    </xf>
    <xf numFmtId="0" fontId="25" fillId="0" borderId="75" xfId="44" applyFont="1" applyFill="1" applyBorder="1" applyAlignment="1">
      <alignment horizontal="center" vertical="center" shrinkToFit="1"/>
    </xf>
    <xf numFmtId="0" fontId="25" fillId="0" borderId="35" xfId="24" applyFont="1" applyFill="1" applyBorder="1" applyAlignment="1">
      <alignment horizontal="centerContinuous" vertical="center" shrinkToFit="1"/>
    </xf>
    <xf numFmtId="0" fontId="25" fillId="0" borderId="0" xfId="44" applyFont="1" applyFill="1" applyBorder="1" applyAlignment="1">
      <alignment horizontal="center" vertical="center" shrinkToFit="1"/>
    </xf>
    <xf numFmtId="0" fontId="25" fillId="0" borderId="35" xfId="44" applyFont="1" applyFill="1" applyBorder="1" applyAlignment="1">
      <alignment horizontal="center" vertical="center" shrinkToFit="1"/>
    </xf>
    <xf numFmtId="0" fontId="42" fillId="0" borderId="90" xfId="44" applyFont="1" applyFill="1" applyBorder="1" applyAlignment="1">
      <alignment horizontal="center" vertical="center" wrapText="1"/>
    </xf>
    <xf numFmtId="0" fontId="42" fillId="0" borderId="91" xfId="44" applyFont="1" applyFill="1" applyBorder="1" applyAlignment="1">
      <alignment horizontal="center" vertical="center" wrapText="1"/>
    </xf>
    <xf numFmtId="0" fontId="25" fillId="0" borderId="71" xfId="44" applyFont="1" applyFill="1" applyBorder="1" applyAlignment="1">
      <alignment horizontal="center" vertical="center" shrinkToFit="1"/>
    </xf>
    <xf numFmtId="20" fontId="43" fillId="4" borderId="86" xfId="24" applyNumberFormat="1" applyFont="1" applyFill="1" applyBorder="1" applyAlignment="1">
      <alignment horizontal="center" vertical="center"/>
    </xf>
    <xf numFmtId="0" fontId="43" fillId="4" borderId="87" xfId="24" applyFont="1" applyFill="1" applyBorder="1" applyAlignment="1">
      <alignment horizontal="left" vertical="center"/>
    </xf>
    <xf numFmtId="20" fontId="43" fillId="4" borderId="85" xfId="24" applyNumberFormat="1" applyFont="1" applyFill="1" applyBorder="1" applyAlignment="1">
      <alignment horizontal="center" vertical="center"/>
    </xf>
    <xf numFmtId="0" fontId="24" fillId="4" borderId="103" xfId="24" applyFont="1" applyFill="1" applyBorder="1" applyAlignment="1">
      <alignment horizontal="centerContinuous" vertical="center"/>
    </xf>
    <xf numFmtId="0" fontId="21" fillId="0" borderId="0" xfId="24" applyFont="1" applyFill="1" applyAlignment="1">
      <alignment horizontal="left" vertical="center"/>
    </xf>
    <xf numFmtId="0" fontId="20" fillId="4" borderId="52" xfId="24" applyFont="1" applyFill="1" applyBorder="1" applyAlignment="1">
      <alignment horizontal="centerContinuous" vertical="center"/>
    </xf>
    <xf numFmtId="0" fontId="36" fillId="4" borderId="88" xfId="24" applyFont="1" applyFill="1" applyBorder="1" applyAlignment="1">
      <alignment horizontal="centerContinuous" vertical="center"/>
    </xf>
    <xf numFmtId="0" fontId="37" fillId="4" borderId="104" xfId="24" applyFont="1" applyFill="1" applyBorder="1" applyAlignment="1">
      <alignment horizontal="centerContinuous" vertical="center"/>
    </xf>
    <xf numFmtId="0" fontId="20" fillId="4" borderId="105" xfId="24" applyFont="1" applyFill="1" applyBorder="1" applyAlignment="1">
      <alignment horizontal="center" vertical="center" textRotation="255"/>
    </xf>
    <xf numFmtId="0" fontId="26" fillId="4" borderId="106" xfId="24" applyFont="1" applyFill="1" applyBorder="1" applyAlignment="1">
      <alignment horizontal="centerContinuous" vertical="center"/>
    </xf>
    <xf numFmtId="0" fontId="21" fillId="4" borderId="107" xfId="0" applyFont="1" applyFill="1" applyBorder="1" applyAlignment="1">
      <alignment horizontal="center" vertical="center" textRotation="255"/>
    </xf>
    <xf numFmtId="0" fontId="38" fillId="4" borderId="108" xfId="24" applyFont="1" applyFill="1" applyBorder="1" applyAlignment="1">
      <alignment horizontal="center" vertical="center"/>
    </xf>
    <xf numFmtId="0" fontId="22" fillId="4" borderId="109" xfId="24" applyFont="1" applyFill="1" applyBorder="1" applyAlignment="1">
      <alignment horizontal="center" vertical="center" textRotation="255"/>
    </xf>
    <xf numFmtId="0" fontId="38" fillId="0" borderId="0" xfId="44" applyFont="1" applyFill="1" applyBorder="1" applyAlignment="1">
      <alignment horizontal="center" vertical="center" shrinkToFit="1"/>
    </xf>
    <xf numFmtId="0" fontId="25" fillId="0" borderId="0" xfId="44" applyFont="1" applyFill="1" applyBorder="1" applyAlignment="1">
      <alignment horizontal="center" vertical="center" wrapText="1"/>
    </xf>
    <xf numFmtId="0" fontId="35" fillId="4" borderId="110" xfId="24" applyFont="1" applyFill="1" applyBorder="1" applyAlignment="1">
      <alignment horizontal="center" vertical="center" textRotation="255"/>
    </xf>
    <xf numFmtId="0" fontId="26" fillId="4" borderId="111" xfId="24" applyFont="1" applyFill="1" applyBorder="1" applyAlignment="1">
      <alignment horizontal="center" vertical="center" shrinkToFit="1"/>
    </xf>
    <xf numFmtId="0" fontId="24" fillId="0" borderId="87" xfId="24" applyFont="1" applyFill="1" applyBorder="1" applyAlignment="1">
      <alignment horizontal="centerContinuous" vertical="center"/>
    </xf>
    <xf numFmtId="0" fontId="21" fillId="4" borderId="112" xfId="24" applyFont="1" applyFill="1" applyBorder="1" applyAlignment="1">
      <alignment horizontal="center" vertical="center" textRotation="255"/>
    </xf>
    <xf numFmtId="0" fontId="19" fillId="0" borderId="0" xfId="24" applyFont="1" applyFill="1" applyAlignment="1">
      <alignment horizontal="center" vertical="center"/>
    </xf>
    <xf numFmtId="0" fontId="45" fillId="0" borderId="0" xfId="43" applyFont="1" applyProtection="1">
      <alignment vertical="center"/>
    </xf>
    <xf numFmtId="0" fontId="46" fillId="0" borderId="0" xfId="43" applyFont="1" applyAlignment="1" applyProtection="1">
      <alignment vertical="top" textRotation="255"/>
    </xf>
    <xf numFmtId="0" fontId="47" fillId="0" borderId="0" xfId="43" applyFont="1" applyAlignment="1" applyProtection="1">
      <alignment vertical="center"/>
    </xf>
    <xf numFmtId="0" fontId="48" fillId="0" borderId="0" xfId="43" applyFont="1" applyFill="1" applyProtection="1">
      <alignment vertical="center"/>
    </xf>
    <xf numFmtId="0" fontId="47" fillId="0" borderId="0" xfId="43" applyFont="1" applyFill="1" applyProtection="1">
      <alignment vertical="center"/>
    </xf>
    <xf numFmtId="0" fontId="47" fillId="0" borderId="0" xfId="43" applyFont="1" applyFill="1" applyAlignment="1" applyProtection="1">
      <alignment horizontal="center" vertical="center"/>
    </xf>
    <xf numFmtId="0" fontId="48" fillId="0" borderId="0" xfId="43" applyFont="1" applyFill="1" applyAlignment="1" applyProtection="1">
      <alignment horizontal="center" vertical="center"/>
    </xf>
    <xf numFmtId="0" fontId="47" fillId="0" borderId="0" xfId="43" applyFont="1" applyProtection="1">
      <alignment vertical="center"/>
    </xf>
    <xf numFmtId="0" fontId="50" fillId="0" borderId="0" xfId="43" applyFont="1" applyFill="1" applyProtection="1">
      <alignment vertical="center"/>
    </xf>
    <xf numFmtId="0" fontId="45" fillId="0" borderId="0" xfId="43" applyFont="1" applyFill="1" applyProtection="1">
      <alignment vertical="center"/>
    </xf>
    <xf numFmtId="0" fontId="48" fillId="0" borderId="0" xfId="43" applyFont="1" applyFill="1" applyAlignment="1" applyProtection="1">
      <alignment vertical="top" textRotation="255"/>
    </xf>
    <xf numFmtId="0" fontId="47" fillId="0" borderId="113" xfId="43" applyFont="1" applyFill="1" applyBorder="1" applyAlignment="1" applyProtection="1">
      <alignment vertical="top" textRotation="255"/>
    </xf>
    <xf numFmtId="0" fontId="48" fillId="0" borderId="0" xfId="43" applyFont="1" applyFill="1" applyAlignment="1" applyProtection="1">
      <alignment vertical="center"/>
    </xf>
    <xf numFmtId="0" fontId="47" fillId="0" borderId="38" xfId="43" applyFont="1" applyFill="1" applyBorder="1" applyAlignment="1" applyProtection="1">
      <alignment vertical="center" shrinkToFit="1"/>
    </xf>
    <xf numFmtId="0" fontId="47" fillId="0" borderId="118" xfId="43" applyFont="1" applyFill="1" applyBorder="1" applyAlignment="1" applyProtection="1">
      <alignment vertical="center" shrinkToFit="1"/>
    </xf>
    <xf numFmtId="0" fontId="47" fillId="0" borderId="119" xfId="43" applyFont="1" applyFill="1" applyBorder="1" applyAlignment="1" applyProtection="1">
      <alignment vertical="center" shrinkToFit="1"/>
    </xf>
    <xf numFmtId="0" fontId="45" fillId="0" borderId="0" xfId="43" applyFont="1" applyFill="1" applyAlignment="1" applyProtection="1">
      <alignment horizontal="center" vertical="center"/>
    </xf>
    <xf numFmtId="0" fontId="48" fillId="0" borderId="115" xfId="43" applyFont="1" applyFill="1" applyBorder="1" applyAlignment="1" applyProtection="1">
      <alignment horizontal="center" vertical="top" textRotation="255"/>
    </xf>
    <xf numFmtId="0" fontId="50" fillId="0" borderId="0" xfId="43" applyFont="1" applyFill="1" applyAlignment="1" applyProtection="1">
      <alignment horizontal="center" vertical="center"/>
    </xf>
    <xf numFmtId="0" fontId="51" fillId="0" borderId="122" xfId="43" applyFont="1" applyFill="1" applyBorder="1" applyAlignment="1" applyProtection="1">
      <alignment horizontal="center" vertical="top" textRotation="255"/>
    </xf>
    <xf numFmtId="0" fontId="52" fillId="0" borderId="123" xfId="0" applyFont="1" applyBorder="1" applyAlignment="1" applyProtection="1">
      <alignment horizontal="center"/>
    </xf>
    <xf numFmtId="0" fontId="53" fillId="0" borderId="125" xfId="0" applyFont="1" applyBorder="1" applyAlignment="1" applyProtection="1">
      <alignment vertical="center"/>
    </xf>
    <xf numFmtId="0" fontId="53" fillId="0" borderId="126" xfId="0" applyFont="1" applyBorder="1" applyAlignment="1" applyProtection="1">
      <alignment vertical="center"/>
    </xf>
    <xf numFmtId="0" fontId="53" fillId="0" borderId="128" xfId="0" applyFont="1" applyBorder="1" applyAlignment="1" applyProtection="1">
      <alignment vertical="center"/>
    </xf>
    <xf numFmtId="0" fontId="47" fillId="4" borderId="0" xfId="43" applyFont="1" applyFill="1" applyAlignment="1" applyProtection="1">
      <alignment vertical="center" textRotation="255"/>
    </xf>
    <xf numFmtId="0" fontId="47" fillId="4" borderId="0" xfId="43" applyFont="1" applyFill="1" applyProtection="1">
      <alignment vertical="center"/>
    </xf>
    <xf numFmtId="0" fontId="45" fillId="4" borderId="0" xfId="43" applyFont="1" applyFill="1" applyAlignment="1" applyProtection="1">
      <alignment vertical="center" textRotation="255"/>
    </xf>
    <xf numFmtId="0" fontId="45" fillId="4" borderId="0" xfId="43" applyFont="1" applyFill="1" applyProtection="1">
      <alignment vertical="center"/>
    </xf>
    <xf numFmtId="0" fontId="46" fillId="4" borderId="0" xfId="43" applyFont="1" applyFill="1" applyAlignment="1" applyProtection="1">
      <alignment vertical="top" textRotation="255"/>
    </xf>
    <xf numFmtId="0" fontId="47" fillId="4" borderId="0" xfId="43" applyFont="1" applyFill="1" applyAlignment="1" applyProtection="1">
      <alignment vertical="center"/>
    </xf>
    <xf numFmtId="0" fontId="47" fillId="0" borderId="0" xfId="43" applyFont="1" applyAlignment="1" applyProtection="1">
      <alignment vertical="center" textRotation="255"/>
    </xf>
    <xf numFmtId="0" fontId="45" fillId="0" borderId="0" xfId="43" applyFont="1" applyAlignment="1" applyProtection="1">
      <alignment vertical="center" textRotation="255"/>
    </xf>
    <xf numFmtId="0" fontId="21" fillId="0" borderId="0" xfId="24" applyFont="1" applyFill="1" applyAlignment="1">
      <alignment horizontal="center" vertical="center" shrinkToFit="1"/>
    </xf>
    <xf numFmtId="0" fontId="19" fillId="0" borderId="0" xfId="24" applyFont="1" applyFill="1" applyBorder="1" applyAlignment="1">
      <alignment horizontal="center" vertical="center" shrinkToFit="1"/>
    </xf>
    <xf numFmtId="0" fontId="20" fillId="4" borderId="67" xfId="24" applyFont="1" applyFill="1" applyBorder="1" applyAlignment="1">
      <alignment horizontal="center" vertical="center" shrinkToFit="1"/>
    </xf>
    <xf numFmtId="0" fontId="20" fillId="4" borderId="88" xfId="24" applyFont="1" applyFill="1" applyBorder="1" applyAlignment="1">
      <alignment horizontal="center" vertical="center" shrinkToFit="1"/>
    </xf>
    <xf numFmtId="20" fontId="21" fillId="4" borderId="68" xfId="24" applyNumberFormat="1" applyFont="1" applyFill="1" applyBorder="1" applyAlignment="1">
      <alignment horizontal="center" vertical="center" shrinkToFit="1"/>
    </xf>
    <xf numFmtId="0" fontId="21" fillId="4" borderId="89" xfId="24" applyFont="1" applyFill="1" applyBorder="1" applyAlignment="1">
      <alignment horizontal="center" vertical="center" shrinkToFit="1"/>
    </xf>
    <xf numFmtId="20" fontId="39" fillId="4" borderId="70" xfId="24" applyNumberFormat="1" applyFont="1" applyFill="1" applyBorder="1" applyAlignment="1">
      <alignment horizontal="center" vertical="center" shrinkToFit="1"/>
    </xf>
    <xf numFmtId="20" fontId="39" fillId="4" borderId="92" xfId="24" applyNumberFormat="1" applyFont="1" applyFill="1" applyBorder="1" applyAlignment="1">
      <alignment horizontal="center" vertical="center" shrinkToFit="1"/>
    </xf>
    <xf numFmtId="20" fontId="25" fillId="4" borderId="73" xfId="24" applyNumberFormat="1" applyFont="1" applyFill="1" applyBorder="1" applyAlignment="1">
      <alignment horizontal="center" vertical="center" shrinkToFit="1"/>
    </xf>
    <xf numFmtId="20" fontId="25" fillId="4" borderId="95" xfId="24" applyNumberFormat="1" applyFont="1" applyFill="1" applyBorder="1" applyAlignment="1">
      <alignment horizontal="center" vertical="center" shrinkToFit="1"/>
    </xf>
    <xf numFmtId="0" fontId="24" fillId="4" borderId="68" xfId="24" applyFont="1" applyFill="1" applyBorder="1" applyAlignment="1">
      <alignment horizontal="center" vertical="center" shrinkToFit="1"/>
    </xf>
    <xf numFmtId="0" fontId="24" fillId="4" borderId="89" xfId="24" applyFont="1" applyFill="1" applyBorder="1" applyAlignment="1">
      <alignment horizontal="center" vertical="center" shrinkToFit="1"/>
    </xf>
    <xf numFmtId="20" fontId="25" fillId="4" borderId="68" xfId="24" applyNumberFormat="1" applyFont="1" applyFill="1" applyBorder="1" applyAlignment="1">
      <alignment horizontal="center" vertical="center" shrinkToFit="1"/>
    </xf>
    <xf numFmtId="20" fontId="25" fillId="4" borderId="89" xfId="24" applyNumberFormat="1" applyFont="1" applyFill="1" applyBorder="1" applyAlignment="1">
      <alignment horizontal="center" vertical="center" shrinkToFit="1"/>
    </xf>
    <xf numFmtId="0" fontId="24" fillId="4" borderId="77" xfId="24" applyFont="1" applyFill="1" applyBorder="1" applyAlignment="1">
      <alignment horizontal="center" vertical="center" shrinkToFit="1"/>
    </xf>
    <xf numFmtId="0" fontId="24" fillId="4" borderId="100" xfId="24" applyFont="1" applyFill="1" applyBorder="1" applyAlignment="1">
      <alignment horizontal="center" vertical="center" shrinkToFit="1"/>
    </xf>
    <xf numFmtId="20" fontId="25" fillId="4" borderId="70" xfId="24" applyNumberFormat="1" applyFont="1" applyFill="1" applyBorder="1" applyAlignment="1">
      <alignment horizontal="center" vertical="center" shrinkToFit="1"/>
    </xf>
    <xf numFmtId="20" fontId="25" fillId="4" borderId="92" xfId="24" applyNumberFormat="1" applyFont="1" applyFill="1" applyBorder="1" applyAlignment="1">
      <alignment horizontal="center" vertical="center" shrinkToFit="1"/>
    </xf>
    <xf numFmtId="20" fontId="43" fillId="4" borderId="81" xfId="24" applyNumberFormat="1" applyFont="1" applyFill="1" applyBorder="1" applyAlignment="1">
      <alignment horizontal="center" vertical="center" shrinkToFit="1"/>
    </xf>
    <xf numFmtId="20" fontId="43" fillId="4" borderId="101" xfId="24" applyNumberFormat="1" applyFont="1" applyFill="1" applyBorder="1" applyAlignment="1">
      <alignment horizontal="center" vertical="center" shrinkToFit="1"/>
    </xf>
    <xf numFmtId="0" fontId="21" fillId="0" borderId="0" xfId="44" applyFont="1" applyFill="1" applyBorder="1" applyAlignment="1">
      <alignment horizontal="center" vertical="center" wrapText="1" shrinkToFit="1"/>
    </xf>
    <xf numFmtId="0" fontId="21" fillId="0" borderId="35" xfId="44" applyFont="1" applyFill="1" applyBorder="1" applyAlignment="1">
      <alignment horizontal="center" vertical="center" wrapText="1" shrinkToFit="1"/>
    </xf>
    <xf numFmtId="20" fontId="43" fillId="4" borderId="86" xfId="24" applyNumberFormat="1" applyFont="1" applyFill="1" applyBorder="1" applyAlignment="1">
      <alignment horizontal="center" vertical="center" shrinkToFit="1"/>
    </xf>
    <xf numFmtId="20" fontId="43" fillId="4" borderId="85" xfId="24" applyNumberFormat="1" applyFont="1" applyFill="1" applyBorder="1" applyAlignment="1">
      <alignment horizontal="center" vertical="center" shrinkToFit="1"/>
    </xf>
    <xf numFmtId="0" fontId="21" fillId="0" borderId="71" xfId="44" applyFont="1" applyFill="1" applyBorder="1" applyAlignment="1">
      <alignment horizontal="center" vertical="center" wrapText="1" shrinkToFit="1"/>
    </xf>
    <xf numFmtId="0" fontId="49" fillId="0" borderId="0" xfId="43" applyFont="1" applyAlignment="1" applyProtection="1">
      <alignment vertical="center" shrinkToFit="1"/>
      <protection locked="0"/>
    </xf>
    <xf numFmtId="0" fontId="52" fillId="0" borderId="123" xfId="0" applyFont="1" applyFill="1" applyBorder="1" applyAlignment="1" applyProtection="1">
      <alignment horizontal="center"/>
    </xf>
    <xf numFmtId="0" fontId="53" fillId="0" borderId="125" xfId="0" applyFont="1" applyFill="1" applyBorder="1" applyAlignment="1" applyProtection="1">
      <alignment vertical="center"/>
    </xf>
    <xf numFmtId="0" fontId="53" fillId="0" borderId="126" xfId="0" applyFont="1" applyFill="1" applyBorder="1" applyAlignment="1" applyProtection="1">
      <alignment vertical="center"/>
    </xf>
    <xf numFmtId="0" fontId="53" fillId="0" borderId="128" xfId="0" applyFont="1" applyFill="1" applyBorder="1" applyAlignment="1" applyProtection="1">
      <alignment vertical="center"/>
    </xf>
    <xf numFmtId="0" fontId="54" fillId="0" borderId="129" xfId="0" applyFont="1" applyFill="1" applyBorder="1" applyAlignment="1" applyProtection="1">
      <alignment horizontal="center" shrinkToFit="1"/>
      <protection locked="0"/>
    </xf>
    <xf numFmtId="0" fontId="55" fillId="2" borderId="130" xfId="0" applyFont="1" applyFill="1" applyBorder="1" applyAlignment="1" applyProtection="1">
      <alignment horizontal="left" vertical="center" shrinkToFit="1"/>
      <protection locked="0"/>
    </xf>
    <xf numFmtId="0" fontId="54" fillId="2" borderId="130" xfId="0" applyFont="1" applyFill="1" applyBorder="1" applyAlignment="1" applyProtection="1">
      <alignment horizontal="left" vertical="center" shrinkToFit="1"/>
      <protection locked="0"/>
    </xf>
    <xf numFmtId="0" fontId="54" fillId="2" borderId="131" xfId="0" applyFont="1" applyFill="1" applyBorder="1" applyAlignment="1" applyProtection="1">
      <alignment horizontal="left" vertical="center" shrinkToFit="1"/>
      <protection locked="0"/>
    </xf>
    <xf numFmtId="0" fontId="54" fillId="2" borderId="132" xfId="0" applyFont="1" applyFill="1" applyBorder="1" applyAlignment="1" applyProtection="1">
      <alignment horizontal="left" vertical="center" shrinkToFit="1"/>
      <protection locked="0"/>
    </xf>
    <xf numFmtId="0" fontId="54" fillId="0" borderId="129" xfId="0" applyFont="1" applyBorder="1" applyAlignment="1" applyProtection="1">
      <alignment horizontal="center" shrinkToFit="1"/>
      <protection locked="0"/>
    </xf>
    <xf numFmtId="0" fontId="55" fillId="2" borderId="131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4" borderId="46" xfId="0" applyFont="1" applyFill="1" applyBorder="1" applyAlignment="1">
      <alignment horizontal="right"/>
    </xf>
    <xf numFmtId="0" fontId="1" fillId="4" borderId="146" xfId="0" applyFont="1" applyFill="1" applyBorder="1" applyAlignment="1">
      <alignment horizontal="center"/>
    </xf>
    <xf numFmtId="0" fontId="1" fillId="4" borderId="147" xfId="0" applyFont="1" applyFill="1" applyBorder="1" applyAlignment="1">
      <alignment horizontal="centerContinuous"/>
    </xf>
    <xf numFmtId="0" fontId="2" fillId="4" borderId="66" xfId="0" applyFont="1" applyFill="1" applyBorder="1" applyAlignment="1">
      <alignment horizontal="centerContinuous"/>
    </xf>
    <xf numFmtId="0" fontId="1" fillId="4" borderId="146" xfId="0" applyFont="1" applyFill="1" applyBorder="1" applyAlignment="1">
      <alignment horizontal="centerContinuous"/>
    </xf>
    <xf numFmtId="0" fontId="2" fillId="4" borderId="146" xfId="0" applyFont="1" applyFill="1" applyBorder="1" applyAlignment="1">
      <alignment horizontal="centerContinuous"/>
    </xf>
    <xf numFmtId="0" fontId="1" fillId="4" borderId="148" xfId="0" applyFont="1" applyFill="1" applyBorder="1" applyAlignment="1">
      <alignment horizontal="center" vertical="center"/>
    </xf>
    <xf numFmtId="0" fontId="1" fillId="4" borderId="82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 applyProtection="1">
      <alignment horizontal="left" vertical="center" wrapText="1" shrinkToFit="1"/>
      <protection locked="0"/>
    </xf>
    <xf numFmtId="0" fontId="2" fillId="2" borderId="149" xfId="0" applyFont="1" applyFill="1" applyBorder="1" applyAlignment="1" applyProtection="1">
      <alignment horizontal="center" vertical="center" shrinkToFit="1"/>
      <protection locked="0"/>
    </xf>
    <xf numFmtId="0" fontId="2" fillId="2" borderId="150" xfId="0" applyFont="1" applyFill="1" applyBorder="1" applyAlignment="1" applyProtection="1">
      <alignment horizontal="left" vertical="center" shrinkToFit="1"/>
      <protection locked="0"/>
    </xf>
    <xf numFmtId="0" fontId="1" fillId="4" borderId="118" xfId="0" applyFont="1" applyFill="1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2" fillId="2" borderId="68" xfId="0" applyFont="1" applyFill="1" applyBorder="1" applyAlignment="1" applyProtection="1">
      <alignment horizontal="left"/>
      <protection locked="0"/>
    </xf>
    <xf numFmtId="0" fontId="2" fillId="2" borderId="151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1" fillId="4" borderId="11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 applyProtection="1">
      <alignment horizontal="left" vertical="center" wrapText="1" shrinkToFit="1"/>
      <protection locked="0"/>
    </xf>
    <xf numFmtId="0" fontId="2" fillId="2" borderId="151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2" borderId="68" xfId="0" applyFont="1" applyFill="1" applyBorder="1" applyAlignment="1" applyProtection="1">
      <alignment horizontal="left" vertical="center" shrinkToFit="1"/>
      <protection locked="0"/>
    </xf>
    <xf numFmtId="0" fontId="2" fillId="2" borderId="152" xfId="0" applyFont="1" applyFill="1" applyBorder="1" applyAlignment="1" applyProtection="1">
      <alignment horizontal="left" vertical="center" shrinkToFit="1"/>
      <protection locked="0"/>
    </xf>
    <xf numFmtId="0" fontId="2" fillId="2" borderId="89" xfId="0" applyFont="1" applyFill="1" applyBorder="1" applyAlignment="1" applyProtection="1">
      <alignment horizontal="center" vertical="center" shrinkToFit="1"/>
      <protection locked="0"/>
    </xf>
    <xf numFmtId="0" fontId="1" fillId="4" borderId="119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 applyProtection="1">
      <alignment horizontal="left" vertical="center" shrinkToFit="1"/>
      <protection locked="0"/>
    </xf>
    <xf numFmtId="0" fontId="2" fillId="2" borderId="153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left" vertical="center" shrinkToFit="1"/>
      <protection locked="0"/>
    </xf>
    <xf numFmtId="0" fontId="2" fillId="4" borderId="47" xfId="0" applyFont="1" applyFill="1" applyBorder="1" applyAlignment="1">
      <alignment horizontal="centerContinuous"/>
    </xf>
    <xf numFmtId="0" fontId="2" fillId="2" borderId="154" xfId="0" applyFont="1" applyFill="1" applyBorder="1" applyAlignment="1" applyProtection="1">
      <alignment horizontal="left" vertical="center" shrinkToFit="1"/>
      <protection locked="0"/>
    </xf>
    <xf numFmtId="0" fontId="2" fillId="2" borderId="101" xfId="0" applyFont="1" applyFill="1" applyBorder="1" applyAlignment="1" applyProtection="1">
      <alignment horizontal="center" vertical="center" shrinkToFit="1"/>
      <protection locked="0"/>
    </xf>
    <xf numFmtId="0" fontId="2" fillId="2" borderId="82" xfId="0" applyFont="1" applyFill="1" applyBorder="1" applyAlignment="1" applyProtection="1">
      <alignment horizontal="left" vertical="center" shrinkToFit="1"/>
      <protection locked="0"/>
    </xf>
    <xf numFmtId="0" fontId="2" fillId="2" borderId="155" xfId="0" applyFont="1" applyFill="1" applyBorder="1" applyAlignment="1" applyProtection="1">
      <alignment horizontal="center" vertical="center" shrinkToFit="1"/>
      <protection locked="0"/>
    </xf>
    <xf numFmtId="0" fontId="2" fillId="2" borderId="152" xfId="0" applyFont="1" applyFill="1" applyBorder="1" applyAlignment="1" applyProtection="1">
      <alignment horizontal="left"/>
      <protection locked="0"/>
    </xf>
    <xf numFmtId="0" fontId="2" fillId="2" borderId="156" xfId="0" applyFont="1" applyFill="1" applyBorder="1" applyAlignment="1" applyProtection="1">
      <alignment horizontal="center"/>
      <protection locked="0"/>
    </xf>
    <xf numFmtId="0" fontId="2" fillId="2" borderId="156" xfId="0" applyFont="1" applyFill="1" applyBorder="1" applyAlignment="1" applyProtection="1">
      <alignment horizontal="center" vertical="center" shrinkToFit="1"/>
      <protection locked="0"/>
    </xf>
    <xf numFmtId="0" fontId="2" fillId="2" borderId="89" xfId="0" applyFont="1" applyFill="1" applyBorder="1" applyAlignment="1" applyProtection="1">
      <alignment horizontal="center"/>
      <protection locked="0"/>
    </xf>
    <xf numFmtId="0" fontId="2" fillId="2" borderId="75" xfId="0" applyFont="1" applyFill="1" applyBorder="1" applyAlignment="1" applyProtection="1">
      <alignment horizontal="left" vertical="center" shrinkToFit="1"/>
      <protection locked="0"/>
    </xf>
    <xf numFmtId="0" fontId="2" fillId="2" borderId="157" xfId="0" applyFont="1" applyFill="1" applyBorder="1" applyAlignment="1" applyProtection="1">
      <alignment horizontal="center" vertical="center" shrinkToFit="1"/>
      <protection locked="0"/>
    </xf>
    <xf numFmtId="0" fontId="2" fillId="2" borderId="158" xfId="0" applyFont="1" applyFill="1" applyBorder="1" applyAlignment="1" applyProtection="1">
      <alignment horizontal="left" vertical="center" shrinkToFit="1"/>
      <protection locked="0"/>
    </xf>
    <xf numFmtId="0" fontId="2" fillId="2" borderId="159" xfId="0" applyFont="1" applyFill="1" applyBorder="1" applyAlignment="1" applyProtection="1">
      <alignment horizontal="center" vertical="center" shrinkToFit="1"/>
      <protection locked="0"/>
    </xf>
    <xf numFmtId="0" fontId="2" fillId="2" borderId="169" xfId="0" applyFont="1" applyFill="1" applyBorder="1" applyAlignment="1" applyProtection="1">
      <alignment horizontal="center" vertical="center" shrinkToFit="1"/>
      <protection locked="0"/>
    </xf>
    <xf numFmtId="0" fontId="47" fillId="0" borderId="116" xfId="43" applyFont="1" applyFill="1" applyBorder="1" applyAlignment="1" applyProtection="1">
      <alignment horizontal="center" vertical="center"/>
    </xf>
    <xf numFmtId="0" fontId="47" fillId="0" borderId="82" xfId="43" applyFont="1" applyFill="1" applyBorder="1" applyAlignment="1" applyProtection="1">
      <alignment horizontal="center" vertical="center"/>
    </xf>
    <xf numFmtId="0" fontId="47" fillId="0" borderId="117" xfId="43" applyFont="1" applyFill="1" applyBorder="1" applyAlignment="1" applyProtection="1">
      <alignment horizontal="center" vertical="center"/>
    </xf>
    <xf numFmtId="0" fontId="47" fillId="0" borderId="12" xfId="43" applyFont="1" applyFill="1" applyBorder="1" applyAlignment="1" applyProtection="1">
      <alignment horizontal="center" vertical="center"/>
    </xf>
    <xf numFmtId="0" fontId="74" fillId="0" borderId="12" xfId="43" applyFont="1" applyFill="1" applyBorder="1" applyAlignment="1" applyProtection="1">
      <alignment horizontal="center" vertical="center"/>
    </xf>
    <xf numFmtId="0" fontId="48" fillId="0" borderId="12" xfId="43" applyFont="1" applyFill="1" applyBorder="1" applyAlignment="1" applyProtection="1">
      <alignment horizontal="center" vertical="center"/>
    </xf>
    <xf numFmtId="0" fontId="74" fillId="0" borderId="124" xfId="43" applyFont="1" applyFill="1" applyBorder="1" applyAlignment="1" applyProtection="1">
      <alignment horizontal="center" vertical="center"/>
    </xf>
    <xf numFmtId="0" fontId="47" fillId="0" borderId="68" xfId="43" applyFont="1" applyFill="1" applyBorder="1" applyAlignment="1" applyProtection="1">
      <alignment horizontal="center" vertical="center"/>
    </xf>
    <xf numFmtId="0" fontId="47" fillId="0" borderId="35" xfId="43" applyFont="1" applyFill="1" applyBorder="1" applyAlignment="1" applyProtection="1">
      <alignment horizontal="center" vertical="center"/>
    </xf>
    <xf numFmtId="0" fontId="47" fillId="0" borderId="34" xfId="43" applyFont="1" applyFill="1" applyBorder="1" applyAlignment="1" applyProtection="1">
      <alignment horizontal="center" vertical="center"/>
    </xf>
    <xf numFmtId="0" fontId="47" fillId="0" borderId="54" xfId="43" applyFont="1" applyFill="1" applyBorder="1" applyAlignment="1" applyProtection="1">
      <alignment horizontal="center" vertical="center"/>
    </xf>
    <xf numFmtId="0" fontId="47" fillId="0" borderId="120" xfId="43" applyFont="1" applyFill="1" applyBorder="1" applyAlignment="1" applyProtection="1">
      <alignment horizontal="center" vertical="center"/>
    </xf>
    <xf numFmtId="0" fontId="47" fillId="0" borderId="43" xfId="43" applyFont="1" applyFill="1" applyBorder="1" applyAlignment="1" applyProtection="1">
      <alignment horizontal="center" vertical="center"/>
    </xf>
    <xf numFmtId="0" fontId="47" fillId="0" borderId="42" xfId="43" applyFont="1" applyFill="1" applyBorder="1" applyAlignment="1" applyProtection="1">
      <alignment horizontal="center" vertical="center"/>
    </xf>
    <xf numFmtId="0" fontId="47" fillId="0" borderId="55" xfId="43" applyFont="1" applyFill="1" applyBorder="1" applyAlignment="1" applyProtection="1">
      <alignment horizontal="center" vertical="center"/>
    </xf>
    <xf numFmtId="0" fontId="47" fillId="0" borderId="121" xfId="43" applyFont="1" applyFill="1" applyBorder="1" applyAlignment="1" applyProtection="1">
      <alignment horizontal="center" vertical="center"/>
    </xf>
    <xf numFmtId="0" fontId="74" fillId="0" borderId="121" xfId="43" applyFont="1" applyFill="1" applyBorder="1" applyAlignment="1" applyProtection="1">
      <alignment horizontal="center" vertical="center"/>
    </xf>
    <xf numFmtId="0" fontId="48" fillId="0" borderId="121" xfId="43" applyFont="1" applyFill="1" applyBorder="1" applyAlignment="1" applyProtection="1">
      <alignment horizontal="center" vertical="center"/>
    </xf>
    <xf numFmtId="0" fontId="74" fillId="0" borderId="127" xfId="43" applyFont="1" applyFill="1" applyBorder="1" applyAlignment="1" applyProtection="1">
      <alignment horizontal="center" vertical="center"/>
    </xf>
    <xf numFmtId="0" fontId="47" fillId="0" borderId="81" xfId="43" applyFont="1" applyFill="1" applyBorder="1" applyAlignment="1" applyProtection="1">
      <alignment horizontal="center" vertical="center"/>
    </xf>
    <xf numFmtId="0" fontId="55" fillId="2" borderId="132" xfId="0" applyFont="1" applyFill="1" applyBorder="1" applyAlignment="1" applyProtection="1">
      <alignment horizontal="left" vertical="center" shrinkToFit="1"/>
      <protection locked="0"/>
    </xf>
    <xf numFmtId="0" fontId="47" fillId="0" borderId="133" xfId="43" applyFont="1" applyFill="1" applyBorder="1" applyAlignment="1" applyProtection="1">
      <alignment horizontal="center" vertical="center"/>
    </xf>
    <xf numFmtId="0" fontId="47" fillId="0" borderId="134" xfId="43" applyFont="1" applyFill="1" applyBorder="1" applyAlignment="1" applyProtection="1">
      <alignment horizontal="center" vertical="center"/>
    </xf>
    <xf numFmtId="0" fontId="47" fillId="0" borderId="135" xfId="43" applyFont="1" applyFill="1" applyBorder="1" applyAlignment="1" applyProtection="1">
      <alignment horizontal="center" vertical="center"/>
    </xf>
    <xf numFmtId="0" fontId="47" fillId="0" borderId="136" xfId="43" applyFont="1" applyFill="1" applyBorder="1" applyAlignment="1" applyProtection="1">
      <alignment horizontal="center" vertical="center"/>
    </xf>
    <xf numFmtId="0" fontId="47" fillId="0" borderId="137" xfId="43" applyFont="1" applyFill="1" applyBorder="1" applyAlignment="1" applyProtection="1">
      <alignment horizontal="center" vertical="center"/>
    </xf>
    <xf numFmtId="0" fontId="47" fillId="0" borderId="138" xfId="43" applyFont="1" applyFill="1" applyBorder="1" applyAlignment="1" applyProtection="1">
      <alignment horizontal="center" vertical="center"/>
    </xf>
    <xf numFmtId="0" fontId="47" fillId="0" borderId="143" xfId="43" applyFont="1" applyFill="1" applyBorder="1" applyAlignment="1" applyProtection="1">
      <alignment horizontal="center" vertical="center"/>
    </xf>
    <xf numFmtId="0" fontId="47" fillId="0" borderId="144" xfId="43" applyFont="1" applyFill="1" applyBorder="1" applyAlignment="1" applyProtection="1">
      <alignment horizontal="center" vertical="center"/>
    </xf>
    <xf numFmtId="0" fontId="47" fillId="0" borderId="145" xfId="43" applyFont="1" applyFill="1" applyBorder="1" applyAlignment="1" applyProtection="1">
      <alignment horizontal="center" vertical="center"/>
    </xf>
    <xf numFmtId="0" fontId="47" fillId="0" borderId="114" xfId="43" applyFont="1" applyFill="1" applyBorder="1" applyAlignment="1" applyProtection="1">
      <alignment vertical="top" wrapText="1"/>
    </xf>
    <xf numFmtId="0" fontId="47" fillId="0" borderId="115" xfId="43" applyFont="1" applyFill="1" applyBorder="1" applyAlignment="1" applyProtection="1">
      <alignment vertical="top" wrapText="1"/>
    </xf>
    <xf numFmtId="0" fontId="47" fillId="0" borderId="139" xfId="43" applyFont="1" applyFill="1" applyBorder="1" applyAlignment="1" applyProtection="1">
      <alignment vertical="top" wrapText="1"/>
    </xf>
    <xf numFmtId="0" fontId="47" fillId="0" borderId="140" xfId="43" applyFont="1" applyFill="1" applyBorder="1" applyAlignment="1" applyProtection="1">
      <alignment vertical="top" wrapText="1"/>
    </xf>
    <xf numFmtId="0" fontId="47" fillId="0" borderId="141" xfId="43" applyFont="1" applyFill="1" applyBorder="1" applyAlignment="1" applyProtection="1">
      <alignment vertical="top" wrapText="1"/>
    </xf>
    <xf numFmtId="0" fontId="47" fillId="0" borderId="142" xfId="43" applyFont="1" applyFill="1" applyBorder="1" applyAlignment="1" applyProtection="1">
      <alignment vertical="top" wrapText="1"/>
    </xf>
    <xf numFmtId="0" fontId="24" fillId="4" borderId="74" xfId="24" applyFont="1" applyFill="1" applyBorder="1" applyAlignment="1">
      <alignment horizontal="center" vertical="center" textRotation="255"/>
    </xf>
    <xf numFmtId="0" fontId="24" fillId="4" borderId="76" xfId="24" applyFont="1" applyFill="1" applyBorder="1" applyAlignment="1">
      <alignment horizontal="center" vertical="center" textRotation="255"/>
    </xf>
    <xf numFmtId="0" fontId="24" fillId="4" borderId="79" xfId="24" applyFont="1" applyFill="1" applyBorder="1" applyAlignment="1">
      <alignment horizontal="center" vertical="center" textRotation="255"/>
    </xf>
    <xf numFmtId="0" fontId="28" fillId="4" borderId="46" xfId="24" applyFont="1" applyFill="1" applyBorder="1" applyAlignment="1">
      <alignment horizontal="center" vertical="center" wrapText="1"/>
    </xf>
    <xf numFmtId="0" fontId="29" fillId="4" borderId="66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9" fillId="4" borderId="59" xfId="0" applyFont="1" applyFill="1" applyBorder="1" applyAlignment="1">
      <alignment horizontal="center" vertical="center"/>
    </xf>
    <xf numFmtId="0" fontId="29" fillId="4" borderId="69" xfId="0" applyFont="1" applyFill="1" applyBorder="1" applyAlignment="1">
      <alignment horizontal="center" vertical="center"/>
    </xf>
    <xf numFmtId="0" fontId="29" fillId="4" borderId="60" xfId="0" applyFont="1" applyFill="1" applyBorder="1" applyAlignment="1">
      <alignment horizontal="center" vertical="center"/>
    </xf>
    <xf numFmtId="0" fontId="28" fillId="4" borderId="80" xfId="24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4" fillId="4" borderId="72" xfId="24" applyFont="1" applyFill="1" applyBorder="1" applyAlignment="1">
      <alignment horizontal="center" vertical="center" textRotation="255"/>
    </xf>
    <xf numFmtId="0" fontId="31" fillId="4" borderId="72" xfId="0" applyFont="1" applyFill="1" applyBorder="1" applyAlignment="1">
      <alignment horizontal="center" vertical="center" textRotation="255"/>
    </xf>
    <xf numFmtId="0" fontId="7" fillId="4" borderId="3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center" vertical="center" shrinkToFi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6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75" fillId="0" borderId="5" xfId="0" applyFont="1" applyFill="1" applyBorder="1" applyAlignment="1">
      <alignment horizontal="center" vertical="center" shrinkToFit="1"/>
    </xf>
    <xf numFmtId="0" fontId="75" fillId="0" borderId="63" xfId="0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77" fillId="25" borderId="5" xfId="0" applyFont="1" applyFill="1" applyBorder="1" applyAlignment="1">
      <alignment horizontal="center" vertical="center" shrinkToFit="1"/>
    </xf>
    <xf numFmtId="0" fontId="77" fillId="25" borderId="63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7" fillId="4" borderId="28" xfId="0" applyFont="1" applyFill="1" applyBorder="1" applyAlignment="1"/>
    <xf numFmtId="0" fontId="1" fillId="4" borderId="29" xfId="0" applyFont="1" applyFill="1" applyBorder="1" applyAlignment="1"/>
    <xf numFmtId="0" fontId="1" fillId="4" borderId="30" xfId="0" applyFont="1" applyFill="1" applyBorder="1" applyAlignment="1"/>
    <xf numFmtId="0" fontId="7" fillId="4" borderId="3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76" fillId="4" borderId="31" xfId="0" applyFont="1" applyFill="1" applyBorder="1" applyAlignment="1">
      <alignment horizontal="center" vertical="center" wrapText="1"/>
    </xf>
    <xf numFmtId="0" fontId="76" fillId="4" borderId="31" xfId="0" applyFont="1" applyFill="1" applyBorder="1" applyAlignment="1">
      <alignment horizontal="center" vertical="center"/>
    </xf>
    <xf numFmtId="0" fontId="76" fillId="4" borderId="6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0" borderId="0" xfId="0" applyAlignment="1"/>
    <xf numFmtId="20" fontId="9" fillId="2" borderId="0" xfId="0" applyNumberFormat="1" applyFont="1" applyFill="1" applyBorder="1" applyAlignment="1">
      <alignment horizontal="center" vertical="top"/>
    </xf>
    <xf numFmtId="0" fontId="3" fillId="3" borderId="46" xfId="0" applyFont="1" applyFill="1" applyBorder="1" applyAlignment="1">
      <alignment vertical="top" textRotation="255"/>
    </xf>
    <xf numFmtId="0" fontId="0" fillId="0" borderId="47" xfId="0" applyBorder="1" applyAlignment="1">
      <alignment vertical="top" textRotation="255"/>
    </xf>
    <xf numFmtId="0" fontId="3" fillId="2" borderId="48" xfId="0" applyFont="1" applyFill="1" applyBorder="1" applyAlignment="1">
      <alignment horizontal="center" vertical="top" textRotation="255"/>
    </xf>
    <xf numFmtId="0" fontId="3" fillId="2" borderId="49" xfId="0" applyFont="1" applyFill="1" applyBorder="1" applyAlignment="1">
      <alignment horizontal="center" vertical="top" textRotation="255"/>
    </xf>
    <xf numFmtId="0" fontId="3" fillId="3" borderId="48" xfId="0" applyFont="1" applyFill="1" applyBorder="1" applyAlignment="1">
      <alignment vertical="top" textRotation="255"/>
    </xf>
    <xf numFmtId="0" fontId="0" fillId="0" borderId="49" xfId="0" applyBorder="1" applyAlignment="1">
      <alignment vertical="top" textRotation="255"/>
    </xf>
    <xf numFmtId="0" fontId="10" fillId="2" borderId="21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/>
    </xf>
    <xf numFmtId="0" fontId="0" fillId="0" borderId="0" xfId="0" applyFont="1" applyAlignment="1"/>
    <xf numFmtId="0" fontId="11" fillId="2" borderId="0" xfId="0" applyFont="1" applyFill="1" applyBorder="1" applyAlignment="1">
      <alignment horizontal="left" vertical="top"/>
    </xf>
    <xf numFmtId="0" fontId="15" fillId="0" borderId="6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shrinkToFit="1"/>
    </xf>
    <xf numFmtId="0" fontId="75" fillId="0" borderId="5" xfId="0" applyFont="1" applyBorder="1" applyAlignment="1">
      <alignment horizontal="center" vertical="center" shrinkToFit="1"/>
    </xf>
    <xf numFmtId="0" fontId="75" fillId="0" borderId="63" xfId="0" applyFont="1" applyBorder="1" applyAlignment="1">
      <alignment horizontal="center" vertical="center" shrinkToFit="1"/>
    </xf>
  </cellXfs>
  <cellStyles count="45">
    <cellStyle name="20% - アクセント 1" xfId="8"/>
    <cellStyle name="20% - アクセント 2" xfId="1"/>
    <cellStyle name="20% - アクセント 3" xfId="9"/>
    <cellStyle name="20% - アクセント 4" xfId="11"/>
    <cellStyle name="20% - アクセント 5" xfId="13"/>
    <cellStyle name="20% - アクセント 6" xfId="5"/>
    <cellStyle name="40% - アクセント 1" xfId="15"/>
    <cellStyle name="40% - アクセント 2" xfId="3"/>
    <cellStyle name="40% - アクセント 3" xfId="16"/>
    <cellStyle name="40% - アクセント 4" xfId="17"/>
    <cellStyle name="40% - アクセント 5" xfId="18"/>
    <cellStyle name="40% - アクセント 6" xfId="19"/>
    <cellStyle name="60% - アクセント 1" xfId="12"/>
    <cellStyle name="60% - アクセント 2" xfId="4"/>
    <cellStyle name="60% - アクセント 3" xfId="20"/>
    <cellStyle name="60% - アクセント 4" xfId="21"/>
    <cellStyle name="60% - アクセント 5" xfId="22"/>
    <cellStyle name="60% - アクセント 6" xfId="2"/>
    <cellStyle name="アクセント 1" xfId="23"/>
    <cellStyle name="アクセント 2" xfId="6"/>
    <cellStyle name="アクセント 3" xfId="25"/>
    <cellStyle name="アクセント 4" xfId="7"/>
    <cellStyle name="アクセント 5" xfId="26"/>
    <cellStyle name="アクセント 6" xfId="29"/>
    <cellStyle name="タイトル" xfId="31"/>
    <cellStyle name="チェック セル" xfId="33"/>
    <cellStyle name="どちらでもない" xfId="34"/>
    <cellStyle name="メモ" xfId="10"/>
    <cellStyle name="リンク セル" xfId="30"/>
    <cellStyle name="悪い" xfId="35"/>
    <cellStyle name="計算" xfId="37"/>
    <cellStyle name="警告文" xfId="39"/>
    <cellStyle name="見出し 1" xfId="28"/>
    <cellStyle name="見出し 2" xfId="40"/>
    <cellStyle name="見出し 3" xfId="36"/>
    <cellStyle name="見出し 4" xfId="41"/>
    <cellStyle name="集計" xfId="14"/>
    <cellStyle name="出力" xfId="27"/>
    <cellStyle name="説明文" xfId="42"/>
    <cellStyle name="入力" xfId="32"/>
    <cellStyle name="標準" xfId="0" builtinId="0"/>
    <cellStyle name="標準_リーグ戦計算表" xfId="43"/>
    <cellStyle name="標準_豊洲ＣＵＰ運営案改_豊洲ＣＵＰ（案）「１・２位山方式」_豊洲ＣＵＰ（案）「１・２位山方式」改２" xfId="44"/>
    <cellStyle name="標準_豊洲ＣＵＰ運営案改_豊洲ＣＵＰ（案）「１・２位山方式」改_豊洲ＣＵＰ（案）「１・２位山方式」改２" xfId="24"/>
    <cellStyle name="良い" xfId="38"/>
  </cellStyles>
  <dxfs count="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mruColors>
      <color rgb="FFFFCC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0</xdr:col>
      <xdr:colOff>9525</xdr:colOff>
      <xdr:row>5</xdr:row>
      <xdr:rowOff>0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 flipH="1" flipV="1">
          <a:off x="0" y="438150"/>
          <a:ext cx="95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161925</xdr:rowOff>
    </xdr:from>
    <xdr:to>
      <xdr:col>0</xdr:col>
      <xdr:colOff>9525</xdr:colOff>
      <xdr:row>13</xdr:row>
      <xdr:rowOff>0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 flipH="1" flipV="1">
          <a:off x="0" y="2876550"/>
          <a:ext cx="9525" cy="2257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171450</xdr:rowOff>
    </xdr:from>
    <xdr:to>
      <xdr:col>0</xdr:col>
      <xdr:colOff>9525</xdr:colOff>
      <xdr:row>5</xdr:row>
      <xdr:rowOff>0</xdr:rowOff>
    </xdr:to>
    <xdr:sp macro="" textlink="">
      <xdr:nvSpPr>
        <xdr:cNvPr id="5723" name="Line 3"/>
        <xdr:cNvSpPr>
          <a:spLocks noChangeShapeType="1"/>
        </xdr:cNvSpPr>
      </xdr:nvSpPr>
      <xdr:spPr bwMode="auto">
        <a:xfrm flipH="1" flipV="1">
          <a:off x="0" y="438150"/>
          <a:ext cx="95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9525</xdr:colOff>
      <xdr:row>8</xdr:row>
      <xdr:rowOff>171450</xdr:rowOff>
    </xdr:to>
    <xdr:sp macro="" textlink="">
      <xdr:nvSpPr>
        <xdr:cNvPr id="5724" name="Line 4"/>
        <xdr:cNvSpPr>
          <a:spLocks noChangeShapeType="1"/>
        </xdr:cNvSpPr>
      </xdr:nvSpPr>
      <xdr:spPr bwMode="auto">
        <a:xfrm flipH="1" flipV="1">
          <a:off x="0" y="1104900"/>
          <a:ext cx="9525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171450</xdr:rowOff>
    </xdr:from>
    <xdr:to>
      <xdr:col>0</xdr:col>
      <xdr:colOff>9525</xdr:colOff>
      <xdr:row>4</xdr:row>
      <xdr:rowOff>161925</xdr:rowOff>
    </xdr:to>
    <xdr:sp macro="" textlink="">
      <xdr:nvSpPr>
        <xdr:cNvPr id="5725" name="Line 5"/>
        <xdr:cNvSpPr>
          <a:spLocks noChangeShapeType="1"/>
        </xdr:cNvSpPr>
      </xdr:nvSpPr>
      <xdr:spPr bwMode="auto">
        <a:xfrm flipH="1" flipV="1">
          <a:off x="0" y="438150"/>
          <a:ext cx="95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9</xdr:row>
      <xdr:rowOff>0</xdr:rowOff>
    </xdr:to>
    <xdr:sp macro="" textlink="">
      <xdr:nvSpPr>
        <xdr:cNvPr id="5726" name="Line 6"/>
        <xdr:cNvSpPr>
          <a:spLocks noChangeShapeType="1"/>
        </xdr:cNvSpPr>
      </xdr:nvSpPr>
      <xdr:spPr bwMode="auto">
        <a:xfrm flipH="1" flipV="1">
          <a:off x="0" y="1581150"/>
          <a:ext cx="9525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9525</xdr:colOff>
      <xdr:row>13</xdr:row>
      <xdr:rowOff>0</xdr:rowOff>
    </xdr:to>
    <xdr:sp macro="" textlink="">
      <xdr:nvSpPr>
        <xdr:cNvPr id="5727" name="Line 7"/>
        <xdr:cNvSpPr>
          <a:spLocks noChangeShapeType="1"/>
        </xdr:cNvSpPr>
      </xdr:nvSpPr>
      <xdr:spPr bwMode="auto">
        <a:xfrm flipH="1" flipV="1">
          <a:off x="0" y="2886075"/>
          <a:ext cx="95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9525</xdr:rowOff>
    </xdr:from>
    <xdr:to>
      <xdr:col>13</xdr:col>
      <xdr:colOff>200025</xdr:colOff>
      <xdr:row>6</xdr:row>
      <xdr:rowOff>219075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1724025" y="13239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10</xdr:row>
      <xdr:rowOff>9525</xdr:rowOff>
    </xdr:from>
    <xdr:to>
      <xdr:col>13</xdr:col>
      <xdr:colOff>200025</xdr:colOff>
      <xdr:row>13</xdr:row>
      <xdr:rowOff>219075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1724025" y="37433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17</xdr:row>
      <xdr:rowOff>9525</xdr:rowOff>
    </xdr:from>
    <xdr:to>
      <xdr:col>13</xdr:col>
      <xdr:colOff>200025</xdr:colOff>
      <xdr:row>20</xdr:row>
      <xdr:rowOff>219075</xdr:rowOff>
    </xdr:to>
    <xdr:sp macro="" textlink="">
      <xdr:nvSpPr>
        <xdr:cNvPr id="4634" name="Line 7"/>
        <xdr:cNvSpPr>
          <a:spLocks noChangeShapeType="1"/>
        </xdr:cNvSpPr>
      </xdr:nvSpPr>
      <xdr:spPr bwMode="auto">
        <a:xfrm>
          <a:off x="1724025" y="61626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24</xdr:row>
      <xdr:rowOff>9525</xdr:rowOff>
    </xdr:from>
    <xdr:to>
      <xdr:col>13</xdr:col>
      <xdr:colOff>200025</xdr:colOff>
      <xdr:row>27</xdr:row>
      <xdr:rowOff>219075</xdr:rowOff>
    </xdr:to>
    <xdr:sp macro="" textlink="">
      <xdr:nvSpPr>
        <xdr:cNvPr id="4635" name="Line 8"/>
        <xdr:cNvSpPr>
          <a:spLocks noChangeShapeType="1"/>
        </xdr:cNvSpPr>
      </xdr:nvSpPr>
      <xdr:spPr bwMode="auto">
        <a:xfrm>
          <a:off x="1724025" y="85820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3</xdr:row>
      <xdr:rowOff>9525</xdr:rowOff>
    </xdr:from>
    <xdr:to>
      <xdr:col>13</xdr:col>
      <xdr:colOff>200025</xdr:colOff>
      <xdr:row>6</xdr:row>
      <xdr:rowOff>219075</xdr:rowOff>
    </xdr:to>
    <xdr:sp macro="" textlink="">
      <xdr:nvSpPr>
        <xdr:cNvPr id="4636" name="Line 9"/>
        <xdr:cNvSpPr>
          <a:spLocks noChangeShapeType="1"/>
        </xdr:cNvSpPr>
      </xdr:nvSpPr>
      <xdr:spPr bwMode="auto">
        <a:xfrm>
          <a:off x="1724025" y="1317625"/>
          <a:ext cx="259080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10</xdr:row>
      <xdr:rowOff>9525</xdr:rowOff>
    </xdr:from>
    <xdr:to>
      <xdr:col>13</xdr:col>
      <xdr:colOff>200025</xdr:colOff>
      <xdr:row>13</xdr:row>
      <xdr:rowOff>219075</xdr:rowOff>
    </xdr:to>
    <xdr:sp macro="" textlink="">
      <xdr:nvSpPr>
        <xdr:cNvPr id="4637" name="Line 10"/>
        <xdr:cNvSpPr>
          <a:spLocks noChangeShapeType="1"/>
        </xdr:cNvSpPr>
      </xdr:nvSpPr>
      <xdr:spPr bwMode="auto">
        <a:xfrm>
          <a:off x="1724025" y="37433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17</xdr:row>
      <xdr:rowOff>9525</xdr:rowOff>
    </xdr:from>
    <xdr:to>
      <xdr:col>13</xdr:col>
      <xdr:colOff>200025</xdr:colOff>
      <xdr:row>20</xdr:row>
      <xdr:rowOff>219075</xdr:rowOff>
    </xdr:to>
    <xdr:sp macro="" textlink="">
      <xdr:nvSpPr>
        <xdr:cNvPr id="4638" name="Line 11"/>
        <xdr:cNvSpPr>
          <a:spLocks noChangeShapeType="1"/>
        </xdr:cNvSpPr>
      </xdr:nvSpPr>
      <xdr:spPr bwMode="auto">
        <a:xfrm>
          <a:off x="1724025" y="616267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24</xdr:row>
      <xdr:rowOff>9525</xdr:rowOff>
    </xdr:from>
    <xdr:to>
      <xdr:col>13</xdr:col>
      <xdr:colOff>200025</xdr:colOff>
      <xdr:row>27</xdr:row>
      <xdr:rowOff>219075</xdr:rowOff>
    </xdr:to>
    <xdr:sp macro="" textlink="">
      <xdr:nvSpPr>
        <xdr:cNvPr id="4639" name="Line 12"/>
        <xdr:cNvSpPr>
          <a:spLocks noChangeShapeType="1"/>
        </xdr:cNvSpPr>
      </xdr:nvSpPr>
      <xdr:spPr bwMode="auto">
        <a:xfrm>
          <a:off x="1724025" y="85820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1381125</xdr:colOff>
      <xdr:row>24</xdr:row>
      <xdr:rowOff>9525</xdr:rowOff>
    </xdr:from>
    <xdr:to>
      <xdr:col>13</xdr:col>
      <xdr:colOff>200025</xdr:colOff>
      <xdr:row>27</xdr:row>
      <xdr:rowOff>219075</xdr:rowOff>
    </xdr:to>
    <xdr:sp macro="" textlink="">
      <xdr:nvSpPr>
        <xdr:cNvPr id="4640" name="Line 13"/>
        <xdr:cNvSpPr>
          <a:spLocks noChangeShapeType="1"/>
        </xdr:cNvSpPr>
      </xdr:nvSpPr>
      <xdr:spPr bwMode="auto">
        <a:xfrm>
          <a:off x="1724025" y="8582025"/>
          <a:ext cx="25146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0</xdr:col>
      <xdr:colOff>9525</xdr:colOff>
      <xdr:row>5</xdr:row>
      <xdr:rowOff>0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 flipH="1" flipV="1">
          <a:off x="0" y="438150"/>
          <a:ext cx="95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161925</xdr:rowOff>
    </xdr:from>
    <xdr:to>
      <xdr:col>0</xdr:col>
      <xdr:colOff>9525</xdr:colOff>
      <xdr:row>13</xdr:row>
      <xdr:rowOff>0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 flipH="1" flipV="1">
          <a:off x="0" y="2867025"/>
          <a:ext cx="9525" cy="2257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171450</xdr:rowOff>
    </xdr:from>
    <xdr:to>
      <xdr:col>0</xdr:col>
      <xdr:colOff>9525</xdr:colOff>
      <xdr:row>5</xdr:row>
      <xdr:rowOff>0</xdr:rowOff>
    </xdr:to>
    <xdr:sp macro="" textlink="">
      <xdr:nvSpPr>
        <xdr:cNvPr id="7771" name="Line 3"/>
        <xdr:cNvSpPr>
          <a:spLocks noChangeShapeType="1"/>
        </xdr:cNvSpPr>
      </xdr:nvSpPr>
      <xdr:spPr bwMode="auto">
        <a:xfrm flipH="1" flipV="1">
          <a:off x="0" y="438150"/>
          <a:ext cx="95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9525</xdr:colOff>
      <xdr:row>8</xdr:row>
      <xdr:rowOff>171450</xdr:rowOff>
    </xdr:to>
    <xdr:sp macro="" textlink="">
      <xdr:nvSpPr>
        <xdr:cNvPr id="7772" name="Line 4"/>
        <xdr:cNvSpPr>
          <a:spLocks noChangeShapeType="1"/>
        </xdr:cNvSpPr>
      </xdr:nvSpPr>
      <xdr:spPr bwMode="auto">
        <a:xfrm flipH="1" flipV="1">
          <a:off x="0" y="1104900"/>
          <a:ext cx="9525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171450</xdr:rowOff>
    </xdr:from>
    <xdr:to>
      <xdr:col>0</xdr:col>
      <xdr:colOff>9525</xdr:colOff>
      <xdr:row>4</xdr:row>
      <xdr:rowOff>161925</xdr:rowOff>
    </xdr:to>
    <xdr:sp macro="" textlink="">
      <xdr:nvSpPr>
        <xdr:cNvPr id="7773" name="Line 5"/>
        <xdr:cNvSpPr>
          <a:spLocks noChangeShapeType="1"/>
        </xdr:cNvSpPr>
      </xdr:nvSpPr>
      <xdr:spPr bwMode="auto">
        <a:xfrm flipH="1" flipV="1">
          <a:off x="0" y="438150"/>
          <a:ext cx="95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9</xdr:row>
      <xdr:rowOff>0</xdr:rowOff>
    </xdr:to>
    <xdr:sp macro="" textlink="">
      <xdr:nvSpPr>
        <xdr:cNvPr id="7774" name="Line 6"/>
        <xdr:cNvSpPr>
          <a:spLocks noChangeShapeType="1"/>
        </xdr:cNvSpPr>
      </xdr:nvSpPr>
      <xdr:spPr bwMode="auto">
        <a:xfrm flipH="1" flipV="1">
          <a:off x="0" y="1581150"/>
          <a:ext cx="9525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9525</xdr:colOff>
      <xdr:row>13</xdr:row>
      <xdr:rowOff>0</xdr:rowOff>
    </xdr:to>
    <xdr:sp macro="" textlink="">
      <xdr:nvSpPr>
        <xdr:cNvPr id="7775" name="Line 7"/>
        <xdr:cNvSpPr>
          <a:spLocks noChangeShapeType="1"/>
        </xdr:cNvSpPr>
      </xdr:nvSpPr>
      <xdr:spPr bwMode="auto">
        <a:xfrm flipH="1" flipV="1">
          <a:off x="0" y="2876550"/>
          <a:ext cx="95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8203" name="Freeform 1"/>
        <xdr:cNvSpPr>
          <a:spLocks noChangeArrowheads="1"/>
        </xdr:cNvSpPr>
      </xdr:nvSpPr>
      <xdr:spPr bwMode="auto">
        <a:xfrm flipV="1">
          <a:off x="1371600" y="5791200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8202" name="Freeform 2"/>
        <xdr:cNvSpPr>
          <a:spLocks noChangeArrowheads="1"/>
        </xdr:cNvSpPr>
      </xdr:nvSpPr>
      <xdr:spPr bwMode="auto">
        <a:xfrm flipV="1">
          <a:off x="4953000" y="5791200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8201" name="Freeform 3"/>
        <xdr:cNvSpPr>
          <a:spLocks noChangeArrowheads="1"/>
        </xdr:cNvSpPr>
      </xdr:nvSpPr>
      <xdr:spPr bwMode="auto">
        <a:xfrm flipV="1">
          <a:off x="3133725" y="1428750"/>
          <a:ext cx="1771650" cy="2857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8200" name="Freeform 4"/>
        <xdr:cNvSpPr>
          <a:spLocks noChangeArrowheads="1"/>
        </xdr:cNvSpPr>
      </xdr:nvSpPr>
      <xdr:spPr bwMode="auto">
        <a:xfrm>
          <a:off x="2266950" y="1209675"/>
          <a:ext cx="3552825" cy="80962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8199" name="Freeform 5"/>
        <xdr:cNvSpPr>
          <a:spLocks noChangeArrowheads="1"/>
        </xdr:cNvSpPr>
      </xdr:nvSpPr>
      <xdr:spPr bwMode="auto">
        <a:xfrm>
          <a:off x="89535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8198" name="Freeform 6"/>
        <xdr:cNvSpPr>
          <a:spLocks noChangeArrowheads="1"/>
        </xdr:cNvSpPr>
      </xdr:nvSpPr>
      <xdr:spPr bwMode="auto">
        <a:xfrm>
          <a:off x="270510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8197" name="Freeform 7"/>
        <xdr:cNvSpPr>
          <a:spLocks noChangeArrowheads="1"/>
        </xdr:cNvSpPr>
      </xdr:nvSpPr>
      <xdr:spPr bwMode="auto">
        <a:xfrm>
          <a:off x="4476750" y="2695575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8196" name="Freeform 8"/>
        <xdr:cNvSpPr>
          <a:spLocks noChangeArrowheads="1"/>
        </xdr:cNvSpPr>
      </xdr:nvSpPr>
      <xdr:spPr bwMode="auto">
        <a:xfrm>
          <a:off x="6238875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8195" name="Freeform 9"/>
        <xdr:cNvSpPr>
          <a:spLocks noChangeArrowheads="1"/>
        </xdr:cNvSpPr>
      </xdr:nvSpPr>
      <xdr:spPr bwMode="auto">
        <a:xfrm>
          <a:off x="4943475" y="2009775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8194" name="Freeform 10"/>
        <xdr:cNvSpPr>
          <a:spLocks noChangeArrowheads="1"/>
        </xdr:cNvSpPr>
      </xdr:nvSpPr>
      <xdr:spPr bwMode="auto">
        <a:xfrm>
          <a:off x="1371600" y="2009775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323850</xdr:colOff>
      <xdr:row>4</xdr:row>
      <xdr:rowOff>38100</xdr:rowOff>
    </xdr:from>
    <xdr:to>
      <xdr:col>13</xdr:col>
      <xdr:colOff>161925</xdr:colOff>
      <xdr:row>4</xdr:row>
      <xdr:rowOff>371475</xdr:rowOff>
    </xdr:to>
    <xdr:sp macro="" textlink="">
      <xdr:nvSpPr>
        <xdr:cNvPr id="8193" name="正方形/長方形 1"/>
        <xdr:cNvSpPr>
          <a:spLocks noChangeArrowheads="1"/>
        </xdr:cNvSpPr>
      </xdr:nvSpPr>
      <xdr:spPr bwMode="auto">
        <a:xfrm>
          <a:off x="3228975" y="676275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9227" name="Freeform 1"/>
        <xdr:cNvSpPr>
          <a:spLocks noChangeArrowheads="1"/>
        </xdr:cNvSpPr>
      </xdr:nvSpPr>
      <xdr:spPr bwMode="auto">
        <a:xfrm flipV="1">
          <a:off x="1371600" y="5791200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9226" name="Freeform 2"/>
        <xdr:cNvSpPr>
          <a:spLocks noChangeArrowheads="1"/>
        </xdr:cNvSpPr>
      </xdr:nvSpPr>
      <xdr:spPr bwMode="auto">
        <a:xfrm flipV="1">
          <a:off x="4953000" y="5791200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9225" name="Freeform 3"/>
        <xdr:cNvSpPr>
          <a:spLocks noChangeArrowheads="1"/>
        </xdr:cNvSpPr>
      </xdr:nvSpPr>
      <xdr:spPr bwMode="auto">
        <a:xfrm flipV="1">
          <a:off x="3133725" y="1428750"/>
          <a:ext cx="1771650" cy="2857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9224" name="Freeform 4"/>
        <xdr:cNvSpPr>
          <a:spLocks noChangeArrowheads="1"/>
        </xdr:cNvSpPr>
      </xdr:nvSpPr>
      <xdr:spPr bwMode="auto">
        <a:xfrm>
          <a:off x="2266950" y="1209675"/>
          <a:ext cx="3552825" cy="80962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9223" name="Freeform 5"/>
        <xdr:cNvSpPr>
          <a:spLocks noChangeArrowheads="1"/>
        </xdr:cNvSpPr>
      </xdr:nvSpPr>
      <xdr:spPr bwMode="auto">
        <a:xfrm>
          <a:off x="89535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9222" name="Freeform 6"/>
        <xdr:cNvSpPr>
          <a:spLocks noChangeArrowheads="1"/>
        </xdr:cNvSpPr>
      </xdr:nvSpPr>
      <xdr:spPr bwMode="auto">
        <a:xfrm>
          <a:off x="270510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9221" name="Freeform 7"/>
        <xdr:cNvSpPr>
          <a:spLocks noChangeArrowheads="1"/>
        </xdr:cNvSpPr>
      </xdr:nvSpPr>
      <xdr:spPr bwMode="auto">
        <a:xfrm>
          <a:off x="4476750" y="2695575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9220" name="Freeform 8"/>
        <xdr:cNvSpPr>
          <a:spLocks noChangeArrowheads="1"/>
        </xdr:cNvSpPr>
      </xdr:nvSpPr>
      <xdr:spPr bwMode="auto">
        <a:xfrm>
          <a:off x="6238875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9219" name="Freeform 9"/>
        <xdr:cNvSpPr>
          <a:spLocks noChangeArrowheads="1"/>
        </xdr:cNvSpPr>
      </xdr:nvSpPr>
      <xdr:spPr bwMode="auto">
        <a:xfrm>
          <a:off x="4943475" y="2009775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9218" name="Freeform 10"/>
        <xdr:cNvSpPr>
          <a:spLocks noChangeArrowheads="1"/>
        </xdr:cNvSpPr>
      </xdr:nvSpPr>
      <xdr:spPr bwMode="auto">
        <a:xfrm>
          <a:off x="1371600" y="2009775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</xdr:row>
      <xdr:rowOff>47625</xdr:rowOff>
    </xdr:from>
    <xdr:to>
      <xdr:col>14</xdr:col>
      <xdr:colOff>28575</xdr:colOff>
      <xdr:row>4</xdr:row>
      <xdr:rowOff>381000</xdr:rowOff>
    </xdr:to>
    <xdr:sp macro="" textlink="">
      <xdr:nvSpPr>
        <xdr:cNvPr id="9217" name="正方形/長方形 33"/>
        <xdr:cNvSpPr>
          <a:spLocks noChangeArrowheads="1"/>
        </xdr:cNvSpPr>
      </xdr:nvSpPr>
      <xdr:spPr bwMode="auto">
        <a:xfrm>
          <a:off x="3333750" y="685800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10251" name="Freeform 1"/>
        <xdr:cNvSpPr>
          <a:spLocks noChangeArrowheads="1"/>
        </xdr:cNvSpPr>
      </xdr:nvSpPr>
      <xdr:spPr bwMode="auto">
        <a:xfrm flipV="1">
          <a:off x="1371600" y="5791200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10250" name="Freeform 2"/>
        <xdr:cNvSpPr>
          <a:spLocks noChangeArrowheads="1"/>
        </xdr:cNvSpPr>
      </xdr:nvSpPr>
      <xdr:spPr bwMode="auto">
        <a:xfrm flipV="1">
          <a:off x="4953000" y="5791200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10249" name="Freeform 3"/>
        <xdr:cNvSpPr>
          <a:spLocks noChangeArrowheads="1"/>
        </xdr:cNvSpPr>
      </xdr:nvSpPr>
      <xdr:spPr bwMode="auto">
        <a:xfrm flipV="1">
          <a:off x="3133725" y="1428750"/>
          <a:ext cx="1771650" cy="2857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10248" name="Freeform 4"/>
        <xdr:cNvSpPr>
          <a:spLocks noChangeArrowheads="1"/>
        </xdr:cNvSpPr>
      </xdr:nvSpPr>
      <xdr:spPr bwMode="auto">
        <a:xfrm>
          <a:off x="2266950" y="1209675"/>
          <a:ext cx="3552825" cy="80962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10247" name="Freeform 5"/>
        <xdr:cNvSpPr>
          <a:spLocks noChangeArrowheads="1"/>
        </xdr:cNvSpPr>
      </xdr:nvSpPr>
      <xdr:spPr bwMode="auto">
        <a:xfrm>
          <a:off x="89535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10246" name="Freeform 6"/>
        <xdr:cNvSpPr>
          <a:spLocks noChangeArrowheads="1"/>
        </xdr:cNvSpPr>
      </xdr:nvSpPr>
      <xdr:spPr bwMode="auto">
        <a:xfrm>
          <a:off x="270510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10245" name="Freeform 7"/>
        <xdr:cNvSpPr>
          <a:spLocks noChangeArrowheads="1"/>
        </xdr:cNvSpPr>
      </xdr:nvSpPr>
      <xdr:spPr bwMode="auto">
        <a:xfrm>
          <a:off x="4476750" y="2695575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10244" name="Freeform 8"/>
        <xdr:cNvSpPr>
          <a:spLocks noChangeArrowheads="1"/>
        </xdr:cNvSpPr>
      </xdr:nvSpPr>
      <xdr:spPr bwMode="auto">
        <a:xfrm>
          <a:off x="6238875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10243" name="Freeform 9"/>
        <xdr:cNvSpPr>
          <a:spLocks noChangeArrowheads="1"/>
        </xdr:cNvSpPr>
      </xdr:nvSpPr>
      <xdr:spPr bwMode="auto">
        <a:xfrm>
          <a:off x="4943475" y="2009775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10242" name="Freeform 10"/>
        <xdr:cNvSpPr>
          <a:spLocks noChangeArrowheads="1"/>
        </xdr:cNvSpPr>
      </xdr:nvSpPr>
      <xdr:spPr bwMode="auto">
        <a:xfrm>
          <a:off x="1371600" y="2009775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352425</xdr:colOff>
      <xdr:row>4</xdr:row>
      <xdr:rowOff>57150</xdr:rowOff>
    </xdr:from>
    <xdr:to>
      <xdr:col>13</xdr:col>
      <xdr:colOff>190500</xdr:colOff>
      <xdr:row>4</xdr:row>
      <xdr:rowOff>390525</xdr:rowOff>
    </xdr:to>
    <xdr:sp macro="" textlink="">
      <xdr:nvSpPr>
        <xdr:cNvPr id="10241" name="正方形/長方形 12"/>
        <xdr:cNvSpPr>
          <a:spLocks noChangeArrowheads="1"/>
        </xdr:cNvSpPr>
      </xdr:nvSpPr>
      <xdr:spPr bwMode="auto">
        <a:xfrm>
          <a:off x="3257550" y="695325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17</xdr:row>
      <xdr:rowOff>123825</xdr:rowOff>
    </xdr:from>
    <xdr:to>
      <xdr:col>8</xdr:col>
      <xdr:colOff>238125</xdr:colOff>
      <xdr:row>18</xdr:row>
      <xdr:rowOff>171450</xdr:rowOff>
    </xdr:to>
    <xdr:sp macro="" textlink="">
      <xdr:nvSpPr>
        <xdr:cNvPr id="11275" name="Freeform 1"/>
        <xdr:cNvSpPr>
          <a:spLocks noChangeArrowheads="1"/>
        </xdr:cNvSpPr>
      </xdr:nvSpPr>
      <xdr:spPr bwMode="auto">
        <a:xfrm flipV="1">
          <a:off x="1371600" y="5791200"/>
          <a:ext cx="1771650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247650</xdr:colOff>
      <xdr:row>18</xdr:row>
      <xdr:rowOff>171450</xdr:rowOff>
    </xdr:to>
    <xdr:sp macro="" textlink="">
      <xdr:nvSpPr>
        <xdr:cNvPr id="11274" name="Freeform 2"/>
        <xdr:cNvSpPr>
          <a:spLocks noChangeArrowheads="1"/>
        </xdr:cNvSpPr>
      </xdr:nvSpPr>
      <xdr:spPr bwMode="auto">
        <a:xfrm flipV="1">
          <a:off x="4953000" y="5791200"/>
          <a:ext cx="1743075" cy="2476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5</xdr:row>
      <xdr:rowOff>9525</xdr:rowOff>
    </xdr:from>
    <xdr:to>
      <xdr:col>13</xdr:col>
      <xdr:colOff>219075</xdr:colOff>
      <xdr:row>6</xdr:row>
      <xdr:rowOff>123825</xdr:rowOff>
    </xdr:to>
    <xdr:sp macro="" textlink="">
      <xdr:nvSpPr>
        <xdr:cNvPr id="11273" name="Freeform 3"/>
        <xdr:cNvSpPr>
          <a:spLocks noChangeArrowheads="1"/>
        </xdr:cNvSpPr>
      </xdr:nvSpPr>
      <xdr:spPr bwMode="auto">
        <a:xfrm flipV="1">
          <a:off x="3133725" y="1428750"/>
          <a:ext cx="1771650" cy="285750"/>
        </a:xfrm>
        <a:custGeom>
          <a:avLst/>
          <a:gdLst>
            <a:gd name="T0" fmla="*/ 0 w 75"/>
            <a:gd name="T1" fmla="*/ 20 h 20"/>
            <a:gd name="T2" fmla="*/ 0 w 75"/>
            <a:gd name="T3" fmla="*/ 0 h 20"/>
            <a:gd name="T4" fmla="*/ 75 w 75"/>
            <a:gd name="T5" fmla="*/ 0 h 20"/>
            <a:gd name="T6" fmla="*/ 75 w 75"/>
            <a:gd name="T7" fmla="*/ 19 h 20"/>
            <a:gd name="T8" fmla="*/ 0 w 75"/>
            <a:gd name="T9" fmla="*/ 0 h 20"/>
            <a:gd name="T10" fmla="*/ 75 w 75"/>
            <a:gd name="T11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75" h="20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4</xdr:row>
      <xdr:rowOff>571500</xdr:rowOff>
    </xdr:from>
    <xdr:to>
      <xdr:col>16</xdr:col>
      <xdr:colOff>228600</xdr:colOff>
      <xdr:row>7</xdr:row>
      <xdr:rowOff>133350</xdr:rowOff>
    </xdr:to>
    <xdr:sp macro="" textlink="">
      <xdr:nvSpPr>
        <xdr:cNvPr id="11272" name="Freeform 4"/>
        <xdr:cNvSpPr>
          <a:spLocks noChangeArrowheads="1"/>
        </xdr:cNvSpPr>
      </xdr:nvSpPr>
      <xdr:spPr bwMode="auto">
        <a:xfrm>
          <a:off x="2266950" y="1209675"/>
          <a:ext cx="3552825" cy="80962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11</xdr:row>
      <xdr:rowOff>161925</xdr:rowOff>
    </xdr:from>
    <xdr:to>
      <xdr:col>5</xdr:col>
      <xdr:colOff>209550</xdr:colOff>
      <xdr:row>14</xdr:row>
      <xdr:rowOff>9525</xdr:rowOff>
    </xdr:to>
    <xdr:sp macro="" textlink="">
      <xdr:nvSpPr>
        <xdr:cNvPr id="11271" name="Freeform 5"/>
        <xdr:cNvSpPr>
          <a:spLocks noChangeArrowheads="1"/>
        </xdr:cNvSpPr>
      </xdr:nvSpPr>
      <xdr:spPr bwMode="auto">
        <a:xfrm>
          <a:off x="89535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161925</xdr:rowOff>
    </xdr:from>
    <xdr:to>
      <xdr:col>9</xdr:col>
      <xdr:colOff>200025</xdr:colOff>
      <xdr:row>14</xdr:row>
      <xdr:rowOff>9525</xdr:rowOff>
    </xdr:to>
    <xdr:sp macro="" textlink="">
      <xdr:nvSpPr>
        <xdr:cNvPr id="11270" name="Freeform 6"/>
        <xdr:cNvSpPr>
          <a:spLocks noChangeArrowheads="1"/>
        </xdr:cNvSpPr>
      </xdr:nvSpPr>
      <xdr:spPr bwMode="auto">
        <a:xfrm>
          <a:off x="2705100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219075</xdr:colOff>
      <xdr:row>14</xdr:row>
      <xdr:rowOff>9525</xdr:rowOff>
    </xdr:to>
    <xdr:sp macro="" textlink="">
      <xdr:nvSpPr>
        <xdr:cNvPr id="11269" name="Freeform 7"/>
        <xdr:cNvSpPr>
          <a:spLocks noChangeArrowheads="1"/>
        </xdr:cNvSpPr>
      </xdr:nvSpPr>
      <xdr:spPr bwMode="auto">
        <a:xfrm>
          <a:off x="4476750" y="2695575"/>
          <a:ext cx="9048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219075</xdr:colOff>
      <xdr:row>11</xdr:row>
      <xdr:rowOff>161925</xdr:rowOff>
    </xdr:from>
    <xdr:to>
      <xdr:col>19</xdr:col>
      <xdr:colOff>228600</xdr:colOff>
      <xdr:row>14</xdr:row>
      <xdr:rowOff>9525</xdr:rowOff>
    </xdr:to>
    <xdr:sp macro="" textlink="">
      <xdr:nvSpPr>
        <xdr:cNvPr id="11268" name="Freeform 8"/>
        <xdr:cNvSpPr>
          <a:spLocks noChangeArrowheads="1"/>
        </xdr:cNvSpPr>
      </xdr:nvSpPr>
      <xdr:spPr bwMode="auto">
        <a:xfrm>
          <a:off x="6238875" y="2695575"/>
          <a:ext cx="866775" cy="676275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219075</xdr:colOff>
      <xdr:row>11</xdr:row>
      <xdr:rowOff>142875</xdr:rowOff>
    </xdr:to>
    <xdr:sp macro="" textlink="">
      <xdr:nvSpPr>
        <xdr:cNvPr id="11267" name="Freeform 9"/>
        <xdr:cNvSpPr>
          <a:spLocks noChangeArrowheads="1"/>
        </xdr:cNvSpPr>
      </xdr:nvSpPr>
      <xdr:spPr bwMode="auto">
        <a:xfrm>
          <a:off x="4943475" y="2009775"/>
          <a:ext cx="1724025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7</xdr:row>
      <xdr:rowOff>123825</xdr:rowOff>
    </xdr:from>
    <xdr:to>
      <xdr:col>8</xdr:col>
      <xdr:colOff>200025</xdr:colOff>
      <xdr:row>11</xdr:row>
      <xdr:rowOff>142875</xdr:rowOff>
    </xdr:to>
    <xdr:sp macro="" textlink="">
      <xdr:nvSpPr>
        <xdr:cNvPr id="11266" name="Freeform 10"/>
        <xdr:cNvSpPr>
          <a:spLocks noChangeArrowheads="1"/>
        </xdr:cNvSpPr>
      </xdr:nvSpPr>
      <xdr:spPr bwMode="auto">
        <a:xfrm>
          <a:off x="1371600" y="2009775"/>
          <a:ext cx="1733550" cy="666750"/>
        </a:xfrm>
        <a:custGeom>
          <a:avLst/>
          <a:gdLst>
            <a:gd name="T0" fmla="*/ 0 w 105"/>
            <a:gd name="T1" fmla="*/ 127 h 127"/>
            <a:gd name="T2" fmla="*/ 0 w 105"/>
            <a:gd name="T3" fmla="*/ 0 h 127"/>
            <a:gd name="T4" fmla="*/ 105 w 105"/>
            <a:gd name="T5" fmla="*/ 0 h 127"/>
            <a:gd name="T6" fmla="*/ 105 w 105"/>
            <a:gd name="T7" fmla="*/ 127 h 127"/>
            <a:gd name="T8" fmla="*/ 0 w 105"/>
            <a:gd name="T9" fmla="*/ 0 h 127"/>
            <a:gd name="T10" fmla="*/ 105 w 105"/>
            <a:gd name="T11" fmla="*/ 127 h 1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105" h="127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333375</xdr:colOff>
      <xdr:row>4</xdr:row>
      <xdr:rowOff>57150</xdr:rowOff>
    </xdr:from>
    <xdr:to>
      <xdr:col>13</xdr:col>
      <xdr:colOff>171450</xdr:colOff>
      <xdr:row>4</xdr:row>
      <xdr:rowOff>390525</xdr:rowOff>
    </xdr:to>
    <xdr:sp macro="" textlink="">
      <xdr:nvSpPr>
        <xdr:cNvPr id="11265" name="正方形/長方形 11"/>
        <xdr:cNvSpPr>
          <a:spLocks noChangeArrowheads="1"/>
        </xdr:cNvSpPr>
      </xdr:nvSpPr>
      <xdr:spPr bwMode="auto">
        <a:xfrm>
          <a:off x="3238500" y="695325"/>
          <a:ext cx="16192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2"/>
  <sheetViews>
    <sheetView workbookViewId="0">
      <selection activeCell="C23" sqref="C23:E26"/>
    </sheetView>
  </sheetViews>
  <sheetFormatPr defaultColWidth="9" defaultRowHeight="13.5" x14ac:dyDescent="0.15"/>
  <cols>
    <col min="1" max="1" width="5.625" style="2" customWidth="1"/>
    <col min="2" max="2" width="1" style="2" customWidth="1"/>
    <col min="3" max="3" width="11.75" style="377" customWidth="1"/>
    <col min="4" max="4" width="14.5" style="377" customWidth="1"/>
    <col min="5" max="5" width="15.125" style="4" customWidth="1"/>
    <col min="6" max="6" width="5.5" style="378" customWidth="1"/>
    <col min="7" max="7" width="15.125" style="4" customWidth="1"/>
    <col min="8" max="8" width="5.5" style="378" customWidth="1"/>
    <col min="9" max="9" width="15.125" style="4" customWidth="1"/>
    <col min="10" max="10" width="5.5" style="378" customWidth="1"/>
    <col min="11" max="11" width="15.125" style="4" customWidth="1"/>
    <col min="12" max="12" width="6.375" style="378" customWidth="1"/>
    <col min="13" max="256" width="9" style="2"/>
  </cols>
  <sheetData>
    <row r="2" spans="1:12" x14ac:dyDescent="0.15">
      <c r="C2" s="379"/>
      <c r="D2" s="380" t="s">
        <v>0</v>
      </c>
      <c r="E2" s="381">
        <v>1</v>
      </c>
      <c r="F2" s="382"/>
      <c r="G2" s="383">
        <v>2</v>
      </c>
      <c r="H2" s="384"/>
      <c r="I2" s="381">
        <v>3</v>
      </c>
      <c r="J2" s="382"/>
      <c r="K2" s="383">
        <v>4</v>
      </c>
      <c r="L2" s="408"/>
    </row>
    <row r="3" spans="1:12" s="1" customFormat="1" ht="30" customHeight="1" x14ac:dyDescent="0.15">
      <c r="C3" s="385" t="s">
        <v>1</v>
      </c>
      <c r="D3" s="386" t="s">
        <v>2</v>
      </c>
      <c r="E3" s="387" t="s">
        <v>3</v>
      </c>
      <c r="F3" s="388"/>
      <c r="G3" s="389" t="s">
        <v>4</v>
      </c>
      <c r="H3" s="388"/>
      <c r="I3" s="409" t="s">
        <v>5</v>
      </c>
      <c r="J3" s="410"/>
      <c r="K3" s="411" t="s">
        <v>6</v>
      </c>
      <c r="L3" s="412"/>
    </row>
    <row r="4" spans="1:12" ht="6.75" customHeight="1" x14ac:dyDescent="0.15">
      <c r="C4" s="390"/>
      <c r="D4" s="391"/>
      <c r="E4" s="392"/>
      <c r="F4" s="393"/>
      <c r="G4" s="394"/>
      <c r="H4" s="393"/>
      <c r="I4" s="413"/>
      <c r="J4" s="393"/>
      <c r="K4" s="394"/>
      <c r="L4" s="414"/>
    </row>
    <row r="5" spans="1:12" s="1" customFormat="1" ht="30" customHeight="1" x14ac:dyDescent="0.15">
      <c r="A5" s="1">
        <v>1</v>
      </c>
      <c r="C5" s="395" t="s">
        <v>7</v>
      </c>
      <c r="D5" s="396" t="s">
        <v>2</v>
      </c>
      <c r="E5" s="397" t="s">
        <v>8</v>
      </c>
      <c r="F5" s="398"/>
      <c r="G5" s="399" t="s">
        <v>9</v>
      </c>
      <c r="H5" s="398"/>
      <c r="I5" s="401" t="s">
        <v>10</v>
      </c>
      <c r="J5" s="402"/>
      <c r="K5" s="401" t="s">
        <v>11</v>
      </c>
      <c r="L5" s="415"/>
    </row>
    <row r="6" spans="1:12" ht="6.75" customHeight="1" x14ac:dyDescent="0.15">
      <c r="C6" s="390"/>
      <c r="D6" s="391"/>
      <c r="E6" s="392"/>
      <c r="F6" s="393"/>
      <c r="G6" s="394"/>
      <c r="H6" s="393"/>
      <c r="I6" s="413"/>
      <c r="J6" s="416"/>
      <c r="K6" s="394"/>
      <c r="L6" s="414"/>
    </row>
    <row r="7" spans="1:12" s="1" customFormat="1" ht="30" customHeight="1" x14ac:dyDescent="0.15">
      <c r="C7" s="395" t="s">
        <v>12</v>
      </c>
      <c r="D7" s="396" t="s">
        <v>13</v>
      </c>
      <c r="E7" s="397" t="s">
        <v>14</v>
      </c>
      <c r="F7" s="398"/>
      <c r="G7" s="399" t="s">
        <v>15</v>
      </c>
      <c r="H7" s="398"/>
      <c r="I7" s="401" t="s">
        <v>16</v>
      </c>
      <c r="J7" s="402"/>
      <c r="K7" s="401" t="s">
        <v>31</v>
      </c>
      <c r="L7" s="415"/>
    </row>
    <row r="8" spans="1:12" ht="6.75" customHeight="1" x14ac:dyDescent="0.15">
      <c r="C8" s="390"/>
      <c r="D8" s="391"/>
      <c r="E8" s="392"/>
      <c r="F8" s="393"/>
      <c r="G8" s="394"/>
      <c r="H8" s="393"/>
      <c r="I8" s="413"/>
      <c r="J8" s="416"/>
      <c r="K8" s="392"/>
      <c r="L8" s="414"/>
    </row>
    <row r="9" spans="1:12" s="1" customFormat="1" ht="30" customHeight="1" x14ac:dyDescent="0.15">
      <c r="A9" s="1">
        <v>1</v>
      </c>
      <c r="C9" s="395" t="s">
        <v>18</v>
      </c>
      <c r="D9" s="396" t="s">
        <v>13</v>
      </c>
      <c r="E9" s="397" t="s">
        <v>19</v>
      </c>
      <c r="F9" s="398"/>
      <c r="G9" s="401" t="s">
        <v>36</v>
      </c>
      <c r="H9" s="398"/>
      <c r="I9" s="401" t="s">
        <v>21</v>
      </c>
      <c r="J9" s="402"/>
      <c r="K9" s="417" t="s">
        <v>22</v>
      </c>
      <c r="L9" s="418"/>
    </row>
    <row r="10" spans="1:12" ht="6.75" customHeight="1" x14ac:dyDescent="0.15">
      <c r="C10" s="390"/>
      <c r="D10" s="391"/>
      <c r="E10" s="392"/>
      <c r="F10" s="393"/>
      <c r="G10" s="394"/>
      <c r="H10" s="393"/>
      <c r="I10" s="413"/>
      <c r="J10" s="416"/>
      <c r="K10" s="394"/>
      <c r="L10" s="414"/>
    </row>
    <row r="11" spans="1:12" s="1" customFormat="1" ht="30" customHeight="1" x14ac:dyDescent="0.15">
      <c r="C11" s="395" t="s">
        <v>23</v>
      </c>
      <c r="D11" s="396" t="s">
        <v>24</v>
      </c>
      <c r="E11" s="397" t="s">
        <v>25</v>
      </c>
      <c r="F11" s="398"/>
      <c r="G11" s="399" t="s">
        <v>221</v>
      </c>
      <c r="H11" s="398"/>
      <c r="I11" s="401" t="s">
        <v>26</v>
      </c>
      <c r="J11" s="402"/>
      <c r="K11" s="399" t="s">
        <v>37</v>
      </c>
      <c r="L11" s="415"/>
    </row>
    <row r="12" spans="1:12" ht="6.75" customHeight="1" x14ac:dyDescent="0.15">
      <c r="C12" s="390"/>
      <c r="D12" s="391"/>
      <c r="E12" s="392"/>
      <c r="F12" s="393"/>
      <c r="G12" s="394"/>
      <c r="H12" s="393"/>
      <c r="I12" s="413"/>
      <c r="J12" s="416"/>
      <c r="K12" s="394"/>
      <c r="L12" s="414"/>
    </row>
    <row r="13" spans="1:12" s="1" customFormat="1" ht="30" customHeight="1" x14ac:dyDescent="0.15">
      <c r="A13" s="1">
        <v>1</v>
      </c>
      <c r="C13" s="395" t="s">
        <v>28</v>
      </c>
      <c r="D13" s="396" t="s">
        <v>24</v>
      </c>
      <c r="E13" s="400" t="s">
        <v>29</v>
      </c>
      <c r="F13" s="398"/>
      <c r="G13" s="399" t="s">
        <v>30</v>
      </c>
      <c r="H13" s="398"/>
      <c r="I13" s="399" t="s">
        <v>17</v>
      </c>
      <c r="J13" s="421"/>
      <c r="K13" s="401" t="s">
        <v>32</v>
      </c>
      <c r="L13" s="415"/>
    </row>
    <row r="14" spans="1:12" ht="6.75" customHeight="1" x14ac:dyDescent="0.15">
      <c r="C14" s="390"/>
      <c r="D14" s="391"/>
      <c r="E14" s="392"/>
      <c r="F14" s="393"/>
      <c r="G14" s="394"/>
      <c r="H14" s="393"/>
      <c r="I14" s="413"/>
      <c r="J14" s="416"/>
      <c r="K14" s="394"/>
      <c r="L14" s="414"/>
    </row>
    <row r="15" spans="1:12" s="1" customFormat="1" ht="30" customHeight="1" x14ac:dyDescent="0.15">
      <c r="C15" s="395" t="s">
        <v>33</v>
      </c>
      <c r="D15" s="396" t="s">
        <v>34</v>
      </c>
      <c r="E15" s="400" t="s">
        <v>35</v>
      </c>
      <c r="F15" s="398"/>
      <c r="G15" s="401" t="s">
        <v>20</v>
      </c>
      <c r="H15" s="402"/>
      <c r="I15" s="401" t="s">
        <v>27</v>
      </c>
      <c r="J15" s="402"/>
      <c r="K15" s="399" t="s">
        <v>38</v>
      </c>
      <c r="L15" s="415"/>
    </row>
    <row r="16" spans="1:12" ht="6.75" customHeight="1" x14ac:dyDescent="0.15">
      <c r="C16" s="390"/>
      <c r="D16" s="391"/>
      <c r="E16" s="392"/>
      <c r="F16" s="393"/>
      <c r="G16" s="394"/>
      <c r="H16" s="393"/>
      <c r="I16" s="413"/>
      <c r="J16" s="416"/>
      <c r="K16" s="394"/>
      <c r="L16" s="414"/>
    </row>
    <row r="17" spans="1:12" s="1" customFormat="1" ht="30" customHeight="1" x14ac:dyDescent="0.15">
      <c r="A17" s="1">
        <v>1</v>
      </c>
      <c r="C17" s="403" t="s">
        <v>39</v>
      </c>
      <c r="D17" s="404" t="s">
        <v>34</v>
      </c>
      <c r="E17" s="405" t="s">
        <v>40</v>
      </c>
      <c r="F17" s="406"/>
      <c r="G17" s="407" t="s">
        <v>41</v>
      </c>
      <c r="H17" s="406"/>
      <c r="I17" s="419" t="s">
        <v>42</v>
      </c>
      <c r="J17" s="406"/>
      <c r="K17" s="419" t="s">
        <v>43</v>
      </c>
      <c r="L17" s="420"/>
    </row>
    <row r="21" spans="1:12" x14ac:dyDescent="0.15">
      <c r="C21" s="378"/>
      <c r="D21" s="4"/>
      <c r="E21" s="378"/>
      <c r="F21" s="2"/>
      <c r="G21" s="2"/>
      <c r="H21" s="2"/>
      <c r="I21" s="2"/>
      <c r="J21" s="2"/>
      <c r="K21" s="2"/>
      <c r="L21" s="2"/>
    </row>
    <row r="22" spans="1:12" x14ac:dyDescent="0.15">
      <c r="C22" s="378"/>
      <c r="D22" s="4"/>
      <c r="E22" s="378"/>
      <c r="F22" s="4"/>
      <c r="G22" s="378"/>
      <c r="H22" s="2"/>
      <c r="I22" s="2"/>
      <c r="J22" s="2"/>
      <c r="K22" s="2"/>
      <c r="L22" s="2"/>
    </row>
    <row r="23" spans="1:12" x14ac:dyDescent="0.15">
      <c r="C23" s="378"/>
      <c r="D23" s="4"/>
      <c r="E23" s="378"/>
      <c r="F23" s="4"/>
      <c r="G23" s="378"/>
      <c r="H23" s="2"/>
      <c r="I23" s="2"/>
      <c r="J23" s="2"/>
      <c r="K23" s="2"/>
      <c r="L23" s="2"/>
    </row>
    <row r="24" spans="1:12" x14ac:dyDescent="0.15">
      <c r="C24" s="378"/>
      <c r="D24" s="4"/>
      <c r="E24" s="378"/>
      <c r="F24" s="4"/>
      <c r="G24" s="378"/>
      <c r="H24" s="2"/>
      <c r="I24" s="2"/>
      <c r="J24" s="2"/>
      <c r="K24" s="2"/>
      <c r="L24" s="2"/>
    </row>
    <row r="25" spans="1:12" x14ac:dyDescent="0.15">
      <c r="C25" s="378"/>
      <c r="D25" s="4"/>
      <c r="E25" s="378"/>
      <c r="F25" s="4"/>
      <c r="G25" s="378"/>
      <c r="H25" s="2"/>
      <c r="I25" s="2"/>
      <c r="J25" s="2"/>
      <c r="K25" s="2"/>
      <c r="L25" s="2"/>
    </row>
    <row r="26" spans="1:12" x14ac:dyDescent="0.15">
      <c r="C26" s="378"/>
      <c r="D26" s="4"/>
      <c r="E26" s="378"/>
      <c r="F26" s="4"/>
      <c r="G26" s="378"/>
      <c r="H26" s="2"/>
      <c r="I26" s="2"/>
      <c r="J26" s="2"/>
      <c r="K26" s="2"/>
      <c r="L26" s="2"/>
    </row>
    <row r="27" spans="1:12" x14ac:dyDescent="0.15">
      <c r="C27" s="378"/>
      <c r="D27" s="4"/>
      <c r="E27" s="378"/>
      <c r="F27" s="4"/>
      <c r="G27" s="378"/>
      <c r="H27" s="2"/>
      <c r="I27" s="2"/>
      <c r="J27" s="2"/>
      <c r="K27" s="2"/>
      <c r="L27" s="2"/>
    </row>
    <row r="28" spans="1:12" x14ac:dyDescent="0.15">
      <c r="C28" s="378"/>
      <c r="D28" s="4"/>
      <c r="E28" s="378"/>
      <c r="F28" s="4"/>
      <c r="G28" s="378"/>
      <c r="H28" s="2"/>
      <c r="I28" s="2"/>
      <c r="J28" s="2"/>
      <c r="K28" s="2"/>
      <c r="L28" s="2"/>
    </row>
    <row r="29" spans="1:12" x14ac:dyDescent="0.15">
      <c r="C29" s="378"/>
      <c r="D29" s="4"/>
      <c r="E29" s="378"/>
      <c r="F29" s="4"/>
      <c r="G29" s="378"/>
      <c r="H29" s="2"/>
      <c r="I29" s="2"/>
      <c r="J29" s="2"/>
      <c r="K29" s="2"/>
      <c r="L29" s="2"/>
    </row>
    <row r="30" spans="1:12" x14ac:dyDescent="0.15">
      <c r="C30" s="378"/>
      <c r="D30" s="4"/>
      <c r="E30" s="378"/>
      <c r="F30" s="4"/>
      <c r="G30" s="378"/>
      <c r="H30" s="2"/>
      <c r="I30" s="2"/>
      <c r="J30" s="2"/>
      <c r="K30" s="2"/>
      <c r="L30" s="2"/>
    </row>
    <row r="31" spans="1:12" x14ac:dyDescent="0.15">
      <c r="C31" s="378"/>
      <c r="D31" s="4"/>
      <c r="E31" s="378"/>
      <c r="F31" s="4"/>
      <c r="G31" s="378"/>
      <c r="H31" s="2"/>
      <c r="I31" s="2"/>
      <c r="J31" s="2"/>
      <c r="K31" s="2"/>
      <c r="L31" s="2"/>
    </row>
    <row r="32" spans="1:12" x14ac:dyDescent="0.15">
      <c r="C32" s="378"/>
      <c r="D32" s="4"/>
      <c r="E32" s="378"/>
      <c r="F32" s="4"/>
      <c r="G32" s="378"/>
      <c r="H32" s="2"/>
      <c r="I32" s="2"/>
      <c r="J32" s="2"/>
      <c r="K32" s="2"/>
      <c r="L32" s="2"/>
    </row>
    <row r="33" spans="3:12" x14ac:dyDescent="0.15">
      <c r="C33" s="378"/>
      <c r="D33" s="4"/>
      <c r="E33" s="378"/>
      <c r="F33" s="4"/>
      <c r="G33" s="378"/>
      <c r="H33" s="2"/>
      <c r="I33" s="2"/>
      <c r="J33" s="2"/>
      <c r="K33" s="2"/>
      <c r="L33" s="2"/>
    </row>
    <row r="34" spans="3:12" x14ac:dyDescent="0.15">
      <c r="C34" s="378"/>
      <c r="D34" s="4"/>
      <c r="E34" s="378"/>
      <c r="F34" s="4"/>
      <c r="G34" s="378"/>
      <c r="H34" s="2"/>
      <c r="I34" s="2"/>
      <c r="J34" s="2"/>
      <c r="K34" s="2"/>
      <c r="L34" s="2"/>
    </row>
    <row r="35" spans="3:12" x14ac:dyDescent="0.15">
      <c r="C35" s="378"/>
      <c r="D35" s="4"/>
      <c r="E35" s="378"/>
      <c r="F35" s="4"/>
      <c r="G35" s="378"/>
      <c r="H35" s="2"/>
      <c r="I35" s="2"/>
      <c r="J35" s="2"/>
      <c r="K35" s="2"/>
      <c r="L35" s="2"/>
    </row>
    <row r="36" spans="3:12" x14ac:dyDescent="0.15">
      <c r="C36" s="378"/>
      <c r="D36" s="4"/>
      <c r="E36" s="378"/>
      <c r="F36" s="4"/>
      <c r="G36" s="378"/>
      <c r="H36" s="2"/>
      <c r="I36" s="2"/>
      <c r="J36" s="2"/>
      <c r="K36" s="2"/>
      <c r="L36" s="2"/>
    </row>
    <row r="37" spans="3:12" x14ac:dyDescent="0.15">
      <c r="C37" s="378"/>
      <c r="D37" s="4"/>
      <c r="E37" s="378"/>
      <c r="F37" s="4"/>
      <c r="G37" s="378"/>
      <c r="H37" s="2"/>
      <c r="I37" s="2"/>
      <c r="J37" s="2"/>
      <c r="K37" s="2"/>
      <c r="L37" s="2"/>
    </row>
    <row r="38" spans="3:12" x14ac:dyDescent="0.15">
      <c r="C38" s="378"/>
      <c r="D38" s="4"/>
      <c r="E38" s="378"/>
      <c r="F38" s="4"/>
      <c r="G38" s="378"/>
      <c r="H38" s="2"/>
      <c r="I38" s="2"/>
      <c r="J38" s="2"/>
      <c r="K38" s="2"/>
      <c r="L38" s="2"/>
    </row>
    <row r="39" spans="3:12" x14ac:dyDescent="0.15">
      <c r="C39" s="378"/>
      <c r="D39" s="4"/>
      <c r="E39" s="378"/>
      <c r="F39" s="4"/>
      <c r="G39" s="378"/>
      <c r="H39" s="2"/>
      <c r="I39" s="2"/>
      <c r="J39" s="2"/>
      <c r="K39" s="2"/>
      <c r="L39" s="2"/>
    </row>
    <row r="40" spans="3:12" x14ac:dyDescent="0.15">
      <c r="C40" s="378"/>
      <c r="D40" s="4"/>
      <c r="E40" s="378"/>
      <c r="F40" s="4"/>
      <c r="G40" s="378"/>
      <c r="H40" s="2"/>
      <c r="I40" s="2"/>
      <c r="J40" s="2"/>
      <c r="K40" s="2"/>
      <c r="L40" s="2"/>
    </row>
    <row r="41" spans="3:12" x14ac:dyDescent="0.15">
      <c r="C41" s="378"/>
      <c r="D41" s="4"/>
      <c r="E41" s="378"/>
      <c r="F41" s="4"/>
      <c r="G41" s="378"/>
      <c r="H41" s="2"/>
      <c r="I41" s="2"/>
      <c r="J41" s="2"/>
      <c r="K41" s="2"/>
      <c r="L41" s="2"/>
    </row>
    <row r="42" spans="3:12" x14ac:dyDescent="0.15">
      <c r="C42" s="378"/>
      <c r="D42" s="4"/>
      <c r="E42" s="378"/>
      <c r="F42" s="4"/>
      <c r="G42" s="378"/>
      <c r="H42" s="2"/>
      <c r="I42" s="2"/>
      <c r="J42" s="2"/>
      <c r="K42" s="2"/>
      <c r="L42" s="2"/>
    </row>
    <row r="43" spans="3:12" x14ac:dyDescent="0.15">
      <c r="C43" s="378"/>
      <c r="D43" s="4"/>
      <c r="E43" s="378"/>
      <c r="F43" s="4"/>
      <c r="G43" s="378"/>
      <c r="H43" s="2"/>
      <c r="I43" s="2"/>
      <c r="J43" s="2"/>
      <c r="K43" s="2"/>
      <c r="L43" s="2"/>
    </row>
    <row r="44" spans="3:12" x14ac:dyDescent="0.15">
      <c r="C44" s="378"/>
      <c r="D44" s="4"/>
      <c r="E44" s="378"/>
      <c r="F44" s="4"/>
      <c r="G44" s="378"/>
      <c r="H44" s="2"/>
      <c r="I44" s="2"/>
      <c r="J44" s="2"/>
      <c r="K44" s="2"/>
      <c r="L44" s="2"/>
    </row>
    <row r="45" spans="3:12" x14ac:dyDescent="0.15">
      <c r="C45" s="378"/>
      <c r="D45" s="4"/>
      <c r="E45" s="378"/>
      <c r="F45" s="4"/>
      <c r="G45" s="378"/>
      <c r="H45" s="2"/>
      <c r="I45" s="2"/>
      <c r="J45" s="2"/>
      <c r="K45" s="2"/>
      <c r="L45" s="2"/>
    </row>
    <row r="46" spans="3:12" x14ac:dyDescent="0.15">
      <c r="C46" s="378"/>
      <c r="D46" s="4"/>
      <c r="E46" s="378"/>
      <c r="F46" s="4"/>
      <c r="G46" s="378"/>
      <c r="H46" s="2"/>
      <c r="I46" s="2"/>
      <c r="J46" s="2"/>
      <c r="K46" s="2"/>
      <c r="L46" s="2"/>
    </row>
    <row r="47" spans="3:12" x14ac:dyDescent="0.15">
      <c r="C47" s="378"/>
      <c r="D47" s="4"/>
      <c r="E47" s="378"/>
      <c r="F47" s="4"/>
      <c r="G47" s="378"/>
      <c r="H47" s="2"/>
      <c r="I47" s="2"/>
      <c r="J47" s="2"/>
      <c r="K47" s="2"/>
      <c r="L47" s="2"/>
    </row>
    <row r="48" spans="3:12" x14ac:dyDescent="0.15">
      <c r="C48" s="378"/>
      <c r="D48" s="4"/>
      <c r="E48" s="378"/>
      <c r="F48" s="4"/>
      <c r="G48" s="378"/>
      <c r="H48" s="2"/>
      <c r="I48" s="2"/>
      <c r="J48" s="2"/>
      <c r="K48" s="2"/>
      <c r="L48" s="2"/>
    </row>
    <row r="49" spans="3:12" x14ac:dyDescent="0.15">
      <c r="C49" s="378"/>
      <c r="D49" s="4"/>
      <c r="E49" s="378"/>
      <c r="F49" s="4"/>
      <c r="G49" s="378"/>
      <c r="H49" s="2"/>
      <c r="I49" s="2"/>
      <c r="J49" s="2"/>
      <c r="K49" s="2"/>
      <c r="L49" s="2"/>
    </row>
    <row r="50" spans="3:12" x14ac:dyDescent="0.15">
      <c r="C50" s="378"/>
      <c r="D50" s="4"/>
      <c r="E50" s="378"/>
      <c r="F50" s="4"/>
      <c r="G50" s="378"/>
      <c r="H50" s="2"/>
      <c r="I50" s="2"/>
      <c r="J50" s="2"/>
      <c r="K50" s="2"/>
      <c r="L50" s="2"/>
    </row>
    <row r="51" spans="3:12" x14ac:dyDescent="0.15">
      <c r="C51" s="378"/>
      <c r="D51" s="4"/>
      <c r="E51" s="378"/>
      <c r="F51" s="4"/>
      <c r="G51" s="378"/>
      <c r="H51" s="2"/>
      <c r="I51" s="2"/>
      <c r="J51" s="2"/>
      <c r="K51" s="2"/>
      <c r="L51" s="2"/>
    </row>
    <row r="52" spans="3:12" x14ac:dyDescent="0.15">
      <c r="C52" s="378"/>
      <c r="D52" s="4"/>
      <c r="E52" s="378"/>
      <c r="F52" s="4"/>
      <c r="G52" s="378"/>
      <c r="H52" s="2"/>
      <c r="I52" s="2"/>
      <c r="J52" s="2"/>
      <c r="K52" s="2"/>
      <c r="L52" s="2"/>
    </row>
  </sheetData>
  <phoneticPr fontId="73"/>
  <printOptions horizontalCentered="1"/>
  <pageMargins left="0.196527777777778" right="0.196527777777778" top="0.39305555555555599" bottom="0" header="0.51180555555555596" footer="0.51180555555555596"/>
  <pageSetup paperSize="9" scale="12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9"/>
  <sheetViews>
    <sheetView showGridLines="0" workbookViewId="0">
      <selection activeCell="E24" sqref="E24"/>
    </sheetView>
  </sheetViews>
  <sheetFormatPr defaultColWidth="9" defaultRowHeight="13.5" x14ac:dyDescent="0.15"/>
  <cols>
    <col min="1" max="1" width="1.625" style="2" customWidth="1"/>
    <col min="2" max="2" width="1" style="2" customWidth="1"/>
    <col min="3" max="3" width="9" style="2"/>
    <col min="4" max="4" width="7.875" style="3" customWidth="1"/>
    <col min="5" max="8" width="21.875" style="4" customWidth="1"/>
    <col min="9" max="256" width="9" style="2"/>
  </cols>
  <sheetData>
    <row r="2" spans="3:8" x14ac:dyDescent="0.15">
      <c r="C2" s="5"/>
      <c r="D2" s="6"/>
      <c r="E2" s="7" t="s">
        <v>178</v>
      </c>
      <c r="F2" s="7" t="s">
        <v>179</v>
      </c>
      <c r="G2" s="7" t="s">
        <v>180</v>
      </c>
      <c r="H2" s="8" t="s">
        <v>181</v>
      </c>
    </row>
    <row r="3" spans="3:8" s="1" customFormat="1" ht="26.25" customHeight="1" x14ac:dyDescent="0.15">
      <c r="C3" s="9" t="s">
        <v>182</v>
      </c>
      <c r="D3" s="10"/>
      <c r="E3" s="11" t="s">
        <v>183</v>
      </c>
      <c r="F3" s="11" t="s">
        <v>9</v>
      </c>
      <c r="G3" s="11" t="s">
        <v>184</v>
      </c>
      <c r="H3" s="12" t="s">
        <v>185</v>
      </c>
    </row>
    <row r="4" spans="3:8" ht="6.75" customHeight="1" x14ac:dyDescent="0.15">
      <c r="C4" s="13"/>
      <c r="D4" s="14"/>
      <c r="E4" s="15"/>
      <c r="F4" s="15"/>
      <c r="G4" s="15"/>
      <c r="H4" s="16"/>
    </row>
    <row r="5" spans="3:8" s="1" customFormat="1" ht="21.75" customHeight="1" x14ac:dyDescent="0.15">
      <c r="C5" s="17" t="s">
        <v>186</v>
      </c>
      <c r="D5" s="10" t="s">
        <v>187</v>
      </c>
      <c r="E5" s="11" t="s">
        <v>183</v>
      </c>
      <c r="F5" s="11" t="s">
        <v>188</v>
      </c>
      <c r="G5" s="11" t="s">
        <v>189</v>
      </c>
      <c r="H5" s="12" t="s">
        <v>190</v>
      </c>
    </row>
    <row r="6" spans="3:8" s="1" customFormat="1" ht="21.75" customHeight="1" x14ac:dyDescent="0.15">
      <c r="C6" s="18"/>
      <c r="D6" s="10" t="s">
        <v>191</v>
      </c>
      <c r="E6" s="11" t="s">
        <v>192</v>
      </c>
      <c r="F6" s="11" t="s">
        <v>41</v>
      </c>
      <c r="G6" s="11" t="s">
        <v>190</v>
      </c>
      <c r="H6" s="12" t="s">
        <v>193</v>
      </c>
    </row>
    <row r="7" spans="3:8" ht="6.75" customHeight="1" x14ac:dyDescent="0.15">
      <c r="C7" s="13"/>
      <c r="D7" s="14"/>
      <c r="E7" s="15"/>
      <c r="F7" s="15"/>
      <c r="G7" s="15"/>
      <c r="H7" s="16"/>
    </row>
    <row r="8" spans="3:8" s="1" customFormat="1" ht="21.75" customHeight="1" x14ac:dyDescent="0.15">
      <c r="C8" s="17" t="s">
        <v>194</v>
      </c>
      <c r="D8" s="10" t="s">
        <v>187</v>
      </c>
      <c r="E8" s="11" t="s">
        <v>195</v>
      </c>
      <c r="F8" s="11" t="s">
        <v>183</v>
      </c>
      <c r="G8" s="11" t="s">
        <v>196</v>
      </c>
      <c r="H8" s="12" t="s">
        <v>41</v>
      </c>
    </row>
    <row r="9" spans="3:8" s="1" customFormat="1" ht="21.75" customHeight="1" x14ac:dyDescent="0.15">
      <c r="C9" s="18"/>
      <c r="D9" s="10" t="s">
        <v>191</v>
      </c>
      <c r="E9" s="11" t="s">
        <v>9</v>
      </c>
      <c r="F9" s="11" t="s">
        <v>197</v>
      </c>
      <c r="G9" s="11" t="s">
        <v>192</v>
      </c>
      <c r="H9" s="12" t="s">
        <v>190</v>
      </c>
    </row>
    <row r="10" spans="3:8" ht="6.75" customHeight="1" x14ac:dyDescent="0.15">
      <c r="C10" s="13"/>
      <c r="D10" s="14"/>
      <c r="E10" s="15"/>
      <c r="F10" s="15"/>
      <c r="G10" s="15"/>
      <c r="H10" s="16"/>
    </row>
    <row r="11" spans="3:8" s="1" customFormat="1" ht="26.25" customHeight="1" x14ac:dyDescent="0.15">
      <c r="C11" s="9" t="s">
        <v>198</v>
      </c>
      <c r="D11" s="10"/>
      <c r="E11" s="11" t="s">
        <v>190</v>
      </c>
      <c r="F11" s="11" t="s">
        <v>197</v>
      </c>
      <c r="G11" s="11" t="s">
        <v>193</v>
      </c>
      <c r="H11" s="12" t="s">
        <v>41</v>
      </c>
    </row>
    <row r="12" spans="3:8" ht="6.75" customHeight="1" x14ac:dyDescent="0.15">
      <c r="C12" s="13"/>
      <c r="D12" s="14"/>
      <c r="E12" s="15"/>
      <c r="F12" s="15"/>
      <c r="G12" s="15"/>
      <c r="H12" s="16"/>
    </row>
    <row r="13" spans="3:8" s="1" customFormat="1" ht="26.25" customHeight="1" x14ac:dyDescent="0.15">
      <c r="C13" s="9" t="s">
        <v>199</v>
      </c>
      <c r="D13" s="10"/>
      <c r="E13" s="11" t="s">
        <v>200</v>
      </c>
      <c r="F13" s="11" t="s">
        <v>183</v>
      </c>
      <c r="G13" s="11" t="s">
        <v>195</v>
      </c>
      <c r="H13" s="12" t="s">
        <v>185</v>
      </c>
    </row>
    <row r="14" spans="3:8" ht="6.75" customHeight="1" x14ac:dyDescent="0.15">
      <c r="C14" s="13"/>
      <c r="D14" s="14"/>
      <c r="E14" s="15"/>
      <c r="F14" s="15"/>
      <c r="G14" s="15"/>
      <c r="H14" s="16"/>
    </row>
    <row r="15" spans="3:8" s="1" customFormat="1" ht="26.25" customHeight="1" x14ac:dyDescent="0.15">
      <c r="C15" s="9" t="s">
        <v>201</v>
      </c>
      <c r="D15" s="10"/>
      <c r="E15" s="11" t="s">
        <v>202</v>
      </c>
      <c r="F15" s="11" t="s">
        <v>184</v>
      </c>
      <c r="G15" s="11" t="s">
        <v>192</v>
      </c>
      <c r="H15" s="12" t="s">
        <v>41</v>
      </c>
    </row>
    <row r="16" spans="3:8" ht="6.75" customHeight="1" x14ac:dyDescent="0.15">
      <c r="C16" s="13"/>
      <c r="D16" s="14"/>
      <c r="E16" s="15"/>
      <c r="F16" s="15"/>
      <c r="G16" s="15"/>
      <c r="H16" s="16"/>
    </row>
    <row r="17" spans="3:8" s="1" customFormat="1" ht="26.25" customHeight="1" x14ac:dyDescent="0.15">
      <c r="C17" s="9" t="s">
        <v>203</v>
      </c>
      <c r="D17" s="10"/>
      <c r="E17" s="11" t="s">
        <v>183</v>
      </c>
      <c r="F17" s="11" t="s">
        <v>204</v>
      </c>
      <c r="G17" s="11" t="s">
        <v>205</v>
      </c>
      <c r="H17" s="12" t="s">
        <v>206</v>
      </c>
    </row>
    <row r="18" spans="3:8" ht="6.75" customHeight="1" x14ac:dyDescent="0.15">
      <c r="C18" s="13"/>
      <c r="D18" s="14"/>
      <c r="E18" s="15"/>
      <c r="F18" s="15"/>
      <c r="G18" s="15"/>
      <c r="H18" s="16"/>
    </row>
    <row r="19" spans="3:8" s="1" customFormat="1" ht="26.25" customHeight="1" x14ac:dyDescent="0.15">
      <c r="C19" s="9" t="s">
        <v>207</v>
      </c>
      <c r="D19" s="10"/>
      <c r="E19" s="11" t="s">
        <v>202</v>
      </c>
      <c r="F19" s="11" t="s">
        <v>208</v>
      </c>
      <c r="G19" s="11" t="s">
        <v>209</v>
      </c>
      <c r="H19" s="12" t="s">
        <v>190</v>
      </c>
    </row>
    <row r="20" spans="3:8" ht="6.75" customHeight="1" x14ac:dyDescent="0.15">
      <c r="C20" s="13"/>
      <c r="D20" s="14"/>
      <c r="E20" s="15"/>
      <c r="F20" s="15"/>
      <c r="G20" s="15"/>
      <c r="H20" s="16"/>
    </row>
    <row r="21" spans="3:8" s="1" customFormat="1" ht="26.25" customHeight="1" x14ac:dyDescent="0.15">
      <c r="C21" s="9" t="s">
        <v>210</v>
      </c>
      <c r="D21" s="10"/>
      <c r="E21" s="11" t="s">
        <v>202</v>
      </c>
      <c r="F21" s="11" t="s">
        <v>196</v>
      </c>
      <c r="G21" s="11" t="s">
        <v>41</v>
      </c>
      <c r="H21" s="12" t="s">
        <v>211</v>
      </c>
    </row>
    <row r="22" spans="3:8" ht="6.75" customHeight="1" x14ac:dyDescent="0.15">
      <c r="C22" s="19"/>
      <c r="D22" s="20"/>
      <c r="E22" s="21"/>
      <c r="F22" s="21"/>
      <c r="G22" s="21"/>
      <c r="H22" s="22"/>
    </row>
    <row r="23" spans="3:8" s="1" customFormat="1" ht="26.25" customHeight="1" x14ac:dyDescent="0.15">
      <c r="C23" s="9" t="s">
        <v>212</v>
      </c>
      <c r="D23" s="10"/>
      <c r="E23" s="11" t="s">
        <v>202</v>
      </c>
      <c r="F23" s="11" t="s">
        <v>190</v>
      </c>
      <c r="G23" s="11" t="s">
        <v>213</v>
      </c>
      <c r="H23" s="12" t="s">
        <v>190</v>
      </c>
    </row>
    <row r="24" spans="3:8" ht="6.75" customHeight="1" x14ac:dyDescent="0.15">
      <c r="C24" s="13"/>
      <c r="D24" s="14"/>
      <c r="E24" s="15"/>
      <c r="F24" s="15"/>
      <c r="G24" s="15"/>
      <c r="H24" s="16"/>
    </row>
    <row r="25" spans="3:8" ht="26.25" customHeight="1" x14ac:dyDescent="0.15">
      <c r="C25" s="9" t="s">
        <v>214</v>
      </c>
      <c r="D25" s="10"/>
      <c r="E25" s="11" t="s">
        <v>202</v>
      </c>
      <c r="F25" s="11" t="s">
        <v>197</v>
      </c>
      <c r="G25" s="11" t="s">
        <v>215</v>
      </c>
      <c r="H25" s="12" t="s">
        <v>216</v>
      </c>
    </row>
    <row r="26" spans="3:8" ht="6.75" customHeight="1" x14ac:dyDescent="0.15">
      <c r="C26" s="13"/>
      <c r="D26" s="14"/>
      <c r="E26" s="15"/>
      <c r="F26" s="15"/>
      <c r="G26" s="15"/>
      <c r="H26" s="16"/>
    </row>
    <row r="27" spans="3:8" ht="26.25" customHeight="1" x14ac:dyDescent="0.15">
      <c r="C27" s="9" t="s">
        <v>217</v>
      </c>
      <c r="D27" s="10"/>
      <c r="E27" s="11" t="s">
        <v>202</v>
      </c>
      <c r="F27" s="11" t="s">
        <v>196</v>
      </c>
      <c r="G27" s="11" t="s">
        <v>215</v>
      </c>
      <c r="H27" s="12" t="s">
        <v>218</v>
      </c>
    </row>
    <row r="28" spans="3:8" ht="6.75" customHeight="1" x14ac:dyDescent="0.15">
      <c r="C28" s="23"/>
      <c r="D28" s="24"/>
      <c r="E28" s="25"/>
      <c r="F28" s="25"/>
      <c r="G28" s="25"/>
      <c r="H28" s="26"/>
    </row>
    <row r="29" spans="3:8" s="1" customFormat="1" ht="26.25" customHeight="1" x14ac:dyDescent="0.15">
      <c r="C29" s="27" t="s">
        <v>219</v>
      </c>
      <c r="D29" s="28"/>
      <c r="E29" s="29" t="s">
        <v>202</v>
      </c>
      <c r="F29" s="29" t="s">
        <v>26</v>
      </c>
      <c r="G29" s="29" t="s">
        <v>220</v>
      </c>
      <c r="H29" s="30" t="s">
        <v>204</v>
      </c>
    </row>
  </sheetData>
  <phoneticPr fontId="73"/>
  <printOptions horizontalCentered="1" verticalCentered="1"/>
  <pageMargins left="0.196527777777778" right="0.196527777777778" top="0.28958333333333303" bottom="0.30972222222222201" header="0.179861111111111" footer="0.27986111111111101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topLeftCell="A18" zoomScale="75" zoomScaleNormal="75" workbookViewId="0">
      <selection activeCell="C23" sqref="C23:E26"/>
    </sheetView>
  </sheetViews>
  <sheetFormatPr defaultColWidth="9" defaultRowHeight="17.25" x14ac:dyDescent="0.15"/>
  <cols>
    <col min="1" max="1" width="4.5" style="311" customWidth="1"/>
    <col min="2" max="2" width="18.25" style="312" customWidth="1"/>
    <col min="3" max="14" width="2.75" style="312" customWidth="1"/>
    <col min="15" max="20" width="3.375" style="313" customWidth="1"/>
    <col min="21" max="21" width="6" style="313" bestFit="1" customWidth="1"/>
    <col min="22" max="22" width="5" style="314" customWidth="1"/>
    <col min="23" max="23" width="2.5" style="315" customWidth="1"/>
    <col min="24" max="24" width="4.5" style="315" customWidth="1"/>
    <col min="25" max="25" width="18.125" style="365" customWidth="1"/>
    <col min="26" max="26" width="2.5" style="315" customWidth="1"/>
    <col min="27" max="40" width="2.5" style="315" hidden="1" customWidth="1"/>
    <col min="41" max="41" width="2.75" style="315" hidden="1" customWidth="1"/>
    <col min="42" max="57" width="2.5" style="315" hidden="1" customWidth="1"/>
    <col min="58" max="58" width="3.125" style="315" customWidth="1"/>
    <col min="59" max="72" width="2.5" style="315" customWidth="1"/>
    <col min="73" max="256" width="9" style="315"/>
  </cols>
  <sheetData>
    <row r="1" spans="1:57" ht="17.25" customHeight="1" x14ac:dyDescent="0.15">
      <c r="AB1" s="332" t="s">
        <v>44</v>
      </c>
      <c r="AC1" s="332" t="s">
        <v>45</v>
      </c>
      <c r="AD1" s="333"/>
      <c r="AE1" s="332" t="s">
        <v>46</v>
      </c>
      <c r="AF1" s="332"/>
      <c r="AG1" s="332" t="s">
        <v>47</v>
      </c>
      <c r="AI1" s="332" t="s">
        <v>44</v>
      </c>
      <c r="AJ1" s="333"/>
      <c r="AK1" s="332" t="s">
        <v>45</v>
      </c>
      <c r="AL1" s="332"/>
      <c r="AM1" s="332" t="s">
        <v>46</v>
      </c>
      <c r="AN1" s="332"/>
      <c r="AO1" s="332" t="s">
        <v>48</v>
      </c>
      <c r="AP1" s="338"/>
      <c r="AQ1" s="332" t="s">
        <v>44</v>
      </c>
      <c r="AR1" s="332"/>
      <c r="AS1" s="332" t="s">
        <v>45</v>
      </c>
      <c r="AT1" s="332"/>
      <c r="AU1" s="332" t="s">
        <v>46</v>
      </c>
      <c r="AV1" s="332"/>
      <c r="AW1" s="332" t="s">
        <v>49</v>
      </c>
      <c r="AY1" s="332" t="s">
        <v>44</v>
      </c>
      <c r="AZ1" s="332"/>
      <c r="BA1" s="332" t="s">
        <v>45</v>
      </c>
      <c r="BB1" s="332"/>
      <c r="BC1" s="332" t="s">
        <v>46</v>
      </c>
      <c r="BD1" s="332"/>
      <c r="BE1" s="332" t="s">
        <v>50</v>
      </c>
    </row>
    <row r="2" spans="1:57" s="308" customFormat="1" ht="23.25" customHeight="1" x14ac:dyDescent="0.15">
      <c r="B2" s="316" t="s">
        <v>51</v>
      </c>
      <c r="C2" s="317"/>
      <c r="D2" s="317" t="s">
        <v>52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24"/>
      <c r="P2" s="324"/>
      <c r="Q2" s="324"/>
      <c r="R2" s="324"/>
      <c r="S2" s="324"/>
      <c r="T2" s="324"/>
      <c r="U2" s="324"/>
      <c r="V2" s="326"/>
      <c r="Y2" s="365"/>
      <c r="AB2" s="334"/>
      <c r="AC2" s="334"/>
      <c r="AD2" s="335"/>
      <c r="AE2" s="334"/>
      <c r="AF2" s="334"/>
      <c r="AG2" s="334"/>
      <c r="AI2" s="334"/>
      <c r="AJ2" s="335"/>
      <c r="AK2" s="334"/>
      <c r="AL2" s="334"/>
      <c r="AM2" s="334"/>
      <c r="AN2" s="334"/>
      <c r="AO2" s="334"/>
      <c r="AP2" s="339"/>
      <c r="AQ2" s="334"/>
      <c r="AR2" s="334"/>
      <c r="AS2" s="334"/>
      <c r="AT2" s="334"/>
      <c r="AU2" s="334"/>
      <c r="AV2" s="334"/>
      <c r="AW2" s="334"/>
      <c r="AY2" s="334"/>
      <c r="AZ2" s="334"/>
      <c r="BA2" s="334"/>
      <c r="BB2" s="334"/>
      <c r="BC2" s="334"/>
      <c r="BD2" s="334"/>
      <c r="BE2" s="334"/>
    </row>
    <row r="3" spans="1:57" s="309" customFormat="1" ht="63" customHeight="1" x14ac:dyDescent="0.2">
      <c r="A3" s="318"/>
      <c r="B3" s="319"/>
      <c r="C3" s="452" t="str">
        <f>B4</f>
        <v>スターキッカーズ Ａ</v>
      </c>
      <c r="D3" s="453"/>
      <c r="E3" s="453"/>
      <c r="F3" s="453" t="str">
        <f>B5</f>
        <v>五砂ＦＣ</v>
      </c>
      <c r="G3" s="453"/>
      <c r="H3" s="453"/>
      <c r="I3" s="453" t="str">
        <f>B6</f>
        <v>ＦＣ大島</v>
      </c>
      <c r="J3" s="453"/>
      <c r="K3" s="453"/>
      <c r="L3" s="453" t="str">
        <f>B7</f>
        <v>宮本ＪＳＣ</v>
      </c>
      <c r="M3" s="453"/>
      <c r="N3" s="453"/>
      <c r="O3" s="325" t="s">
        <v>53</v>
      </c>
      <c r="P3" s="325" t="s">
        <v>54</v>
      </c>
      <c r="Q3" s="325" t="s">
        <v>55</v>
      </c>
      <c r="R3" s="325" t="s">
        <v>56</v>
      </c>
      <c r="S3" s="325" t="s">
        <v>57</v>
      </c>
      <c r="T3" s="325" t="s">
        <v>44</v>
      </c>
      <c r="U3" s="325" t="s">
        <v>58</v>
      </c>
      <c r="V3" s="327" t="s">
        <v>59</v>
      </c>
      <c r="X3" s="366"/>
      <c r="Y3" s="370"/>
      <c r="AB3" s="336" t="s">
        <v>60</v>
      </c>
      <c r="AC3" s="336"/>
      <c r="AD3" s="336"/>
      <c r="AE3" s="336"/>
      <c r="AF3" s="336"/>
      <c r="AG3" s="336"/>
      <c r="AI3" s="336"/>
      <c r="AJ3" s="336"/>
      <c r="AK3" s="336"/>
      <c r="AL3" s="336"/>
      <c r="AM3" s="336"/>
      <c r="AN3" s="336"/>
      <c r="AO3" s="336"/>
      <c r="AQ3" s="336"/>
      <c r="AR3" s="336"/>
      <c r="AS3" s="336"/>
      <c r="AT3" s="336"/>
      <c r="AU3" s="336"/>
      <c r="AV3" s="336"/>
      <c r="AW3" s="336"/>
      <c r="AY3" s="336"/>
      <c r="AZ3" s="336"/>
      <c r="BA3" s="336"/>
      <c r="BB3" s="336"/>
      <c r="BC3" s="336"/>
      <c r="BD3" s="336"/>
      <c r="BE3" s="336"/>
    </row>
    <row r="4" spans="1:57" s="310" customFormat="1" ht="21.75" customHeight="1" x14ac:dyDescent="0.15">
      <c r="A4" s="320"/>
      <c r="B4" s="321" t="str">
        <f>第14回参加チーム!E3</f>
        <v>スターキッカーズ Ａ</v>
      </c>
      <c r="C4" s="443"/>
      <c r="D4" s="444"/>
      <c r="E4" s="445"/>
      <c r="F4" s="422">
        <f>予選①試合時間!E5</f>
        <v>1</v>
      </c>
      <c r="G4" s="423" t="s">
        <v>61</v>
      </c>
      <c r="H4" s="424">
        <f>予選①試合時間!G5</f>
        <v>0</v>
      </c>
      <c r="I4" s="423">
        <f>予選①試合時間!E9</f>
        <v>1</v>
      </c>
      <c r="J4" s="423" t="s">
        <v>61</v>
      </c>
      <c r="K4" s="423">
        <f>予選①試合時間!G9</f>
        <v>2</v>
      </c>
      <c r="L4" s="422">
        <f>予選①試合時間!G13</f>
        <v>0</v>
      </c>
      <c r="M4" s="423" t="s">
        <v>61</v>
      </c>
      <c r="N4" s="424">
        <f>予選①試合時間!E13</f>
        <v>2</v>
      </c>
      <c r="O4" s="425">
        <f t="shared" ref="O4" si="0">IF(C4="",0,IF(C4&gt;E4,1,0))+IF(F4="",0,IF(F4&gt;H4,1,0))+IF(I4="",0,IF(I4&gt;K4,1,0))+IF(L4="",0,IF(L4&gt;N4,1,0))</f>
        <v>1</v>
      </c>
      <c r="P4" s="425">
        <f t="shared" ref="P4" si="1">IF(C4="",0,IF(C4=E4,1,0))+IF(F4="",0,IF(F4=H4,1,0))+IF(I4="",0,IF(I4=K4,1,0))+IF(L4="",0,IF(L4=N4,1,0))</f>
        <v>0</v>
      </c>
      <c r="Q4" s="425">
        <f t="shared" ref="Q4" si="2">IF(C4="",0,IF(C4&lt;E4,1,0))+IF(F4="",0,IF(F4&lt;H4,1,0))+IF(I4="",0,IF(I4&lt;K4,1,0))+IF(L4="",0,IF(L4&lt;N4,1,0))</f>
        <v>2</v>
      </c>
      <c r="R4" s="425">
        <f t="shared" ref="R4" si="3">IF(C4="",0,C4)+IF(F4="",0,F4)+IF(I4="",0,I4)+IF(L4="",0,L4)</f>
        <v>2</v>
      </c>
      <c r="S4" s="425">
        <f t="shared" ref="S4" si="4">IF(E4="",0,E4)+IF(H4="",0,H4)+IF(K4="",0,K4)+IF(N4="",0,N4)</f>
        <v>4</v>
      </c>
      <c r="T4" s="426">
        <f t="shared" ref="T4" si="5">(O4*3)+(P4*1)</f>
        <v>3</v>
      </c>
      <c r="U4" s="427">
        <f t="shared" ref="U4" si="6">R4-S4</f>
        <v>-2</v>
      </c>
      <c r="V4" s="428">
        <f t="shared" ref="V4" si="7">IF(SUM(O4:Q4)=0,"",IF(AG4="",IF(AO4="",IF(AW4="",IF(BE4="",5,BE4),AW4),AO4),AG4))</f>
        <v>3</v>
      </c>
      <c r="X4" s="367" t="s">
        <v>60</v>
      </c>
      <c r="Y4" s="371" t="str">
        <f>IF(V4="","",IF(V7="",IF(V4+V5+V6&gt;5,IF(V4=1,B4,IF(V5=1,B5,IF(V6=1,B6,IF(V7=1,B7)))),""),IF(V4+V5+V6+V7&gt;9,IF(V4=1,B4,IF(V5=1,B5,IF(V6=1,B6,IF(V7=1,B7)))),"")))</f>
        <v>ＦＣ大島</v>
      </c>
      <c r="AB4" s="337" t="str">
        <f>IF((MAX(T4:T7))=T4,IF(COUNTIF(T4:T7,(MAX(T4:T7)))&gt;1,"*",1),"")</f>
        <v/>
      </c>
      <c r="AC4" s="337" t="str">
        <f>IF(AB4="","",RANK(U4,U4:U7,0))</f>
        <v/>
      </c>
      <c r="AD4" s="337" t="str">
        <f>IF(AC4="","",RANK(AC4,AC4:AC7,1))</f>
        <v/>
      </c>
      <c r="AE4" s="337" t="str">
        <f>IF(AD4=1,RANK(R4,R4:R7,0),"")</f>
        <v/>
      </c>
      <c r="AF4" s="337" t="str">
        <f>IF(AE4="","",RANK(AE4,AE4:AE7,1))</f>
        <v/>
      </c>
      <c r="AG4" s="337" t="str">
        <f t="shared" ref="AG4" si="8">IF(AF4=1,1,"")</f>
        <v/>
      </c>
      <c r="AI4" s="337">
        <f t="shared" ref="AI4" si="9">IF(AG4=1,"",T4)</f>
        <v>3</v>
      </c>
      <c r="AJ4" s="337" t="str">
        <f>IF((MAX(AI4:AI7))=AI4,IF(COUNTIF(AI4:AI7,(MAX(AI4:AI7)))&gt;1,"*",1),"")</f>
        <v/>
      </c>
      <c r="AK4" s="337" t="str">
        <f>IF(AJ4="","",RANK(U4,U4:U7,0))</f>
        <v/>
      </c>
      <c r="AL4" s="337" t="str">
        <f>IF(AJ4="","",RANK(AK4,AK4:AK7,1))</f>
        <v/>
      </c>
      <c r="AM4" s="337" t="str">
        <f>IF(AL4=1,RANK(R4,R4:R7,0),"")</f>
        <v/>
      </c>
      <c r="AN4" s="337" t="str">
        <f>IF(AL4=1,RANK(AM4,AM4:AM7,1),"")</f>
        <v/>
      </c>
      <c r="AO4" s="337" t="str">
        <f>IF(AN4=1,COUNTIF(AG4:AG7,"=1")+1,"")</f>
        <v/>
      </c>
      <c r="AQ4" s="337">
        <f t="shared" ref="AQ4" si="10">IF(AG4="",IF(AO4="",T4,""),"")</f>
        <v>3</v>
      </c>
      <c r="AR4" s="337">
        <f>IF((MAX(AQ4:AQ7))=AQ4,IF(COUNTIF(AQ4:AQ7,(MAX(AQ4:AQ7)))&gt;1,"*",1),"")</f>
        <v>1</v>
      </c>
      <c r="AS4" s="337">
        <f>IF(AR4="","",RANK(U4,U4:U7,0))</f>
        <v>3</v>
      </c>
      <c r="AT4" s="337">
        <f>IF(AR4="","",RANK(AS4,AS4:AS7,1))</f>
        <v>1</v>
      </c>
      <c r="AU4" s="337">
        <f>IF(AT4=1,RANK(R4,R4:R7,0),"")</f>
        <v>3</v>
      </c>
      <c r="AV4" s="337">
        <f>IF(AT4=1,RANK(AU4,AU4:AU7,1),"")</f>
        <v>1</v>
      </c>
      <c r="AW4" s="337">
        <f>IF(AV4=1,COUNTIF(AG4:AG7,"=1")+COUNTIF(AO4:AO7,"=2")+1,"")</f>
        <v>3</v>
      </c>
      <c r="AY4" s="337" t="str">
        <f t="shared" ref="AY4" si="11">IF(AG4="",IF(AO4="",IF(AW4="",IF(SUM(O4:Q4)=0,"",T4),""),""),"")</f>
        <v/>
      </c>
      <c r="AZ4" s="337" t="str">
        <f>IF((MAX(AY4:AY7))=AY4,IF(COUNTIF(AY4:AY7,(MAX(AY4:AY7)))&gt;1,"*",1),"")</f>
        <v/>
      </c>
      <c r="BA4" s="337" t="str">
        <f>IF(AZ4="","",RANK(U4,U4:U7,0))</f>
        <v/>
      </c>
      <c r="BB4" s="337" t="str">
        <f>IF(AZ4="","",RANK(BA4,BA4:BA7,1))</f>
        <v/>
      </c>
      <c r="BC4" s="337" t="str">
        <f>IF(BB4=1,RANK(R4,R4:R7,0),"")</f>
        <v/>
      </c>
      <c r="BD4" s="337" t="str">
        <f>IF(BB4=1,RANK(BC4,BC4:BC7,1),"")</f>
        <v/>
      </c>
      <c r="BE4" s="337">
        <f t="shared" ref="BE4" si="12">IF(AW4="",IF(BD4=1,4,""),AW4)</f>
        <v>3</v>
      </c>
    </row>
    <row r="5" spans="1:57" s="310" customFormat="1" ht="21.75" customHeight="1" x14ac:dyDescent="0.15">
      <c r="A5" s="320"/>
      <c r="B5" s="322" t="str">
        <f>第14回参加チーム!G3</f>
        <v>五砂ＦＣ</v>
      </c>
      <c r="C5" s="429">
        <f>IF(H4="","",H4)</f>
        <v>0</v>
      </c>
      <c r="D5" s="430" t="s">
        <v>61</v>
      </c>
      <c r="E5" s="430">
        <f>IF(F4="","",F4)</f>
        <v>1</v>
      </c>
      <c r="F5" s="446"/>
      <c r="G5" s="447"/>
      <c r="H5" s="448"/>
      <c r="I5" s="430">
        <f>予選①試合時間!P13</f>
        <v>0</v>
      </c>
      <c r="J5" s="430" t="s">
        <v>61</v>
      </c>
      <c r="K5" s="430">
        <f>予選①試合時間!R13</f>
        <v>5</v>
      </c>
      <c r="L5" s="431">
        <f>予選①試合時間!P9</f>
        <v>0</v>
      </c>
      <c r="M5" s="430" t="s">
        <v>61</v>
      </c>
      <c r="N5" s="432">
        <f>予選①試合時間!R9</f>
        <v>4</v>
      </c>
      <c r="O5" s="425">
        <f>IF(C5="",0,IF(C5&gt;E5,1,0))+IF(F5="",0,IF(F5&gt;H5,1,0))+IF(I5="",0,IF(I5&gt;K5,1,0))+IF(L5="",0,IF(L5&gt;N5,1,0))</f>
        <v>0</v>
      </c>
      <c r="P5" s="425">
        <f>IF(C5="",0,IF(C5=E5,1,0))+IF(F5="",0,IF(F5=H5,1,0))+IF(I5="",0,IF(I5=K5,1,0))+IF(L5="",0,IF(L5=N5,1,0))</f>
        <v>0</v>
      </c>
      <c r="Q5" s="425">
        <f>IF(C5="",0,IF(C5&lt;E5,1,0))+IF(F5="",0,IF(F5&lt;H5,1,0))+IF(I5="",0,IF(I5&lt;K5,1,0))+IF(L5="",0,IF(L5&lt;N5,1,0))</f>
        <v>3</v>
      </c>
      <c r="R5" s="425">
        <f>IF(C5="",0,C5)+IF(F5="",0,F5)+IF(I5="",0,I5)+IF(L5="",0,L5)</f>
        <v>0</v>
      </c>
      <c r="S5" s="425">
        <f>IF(E5="",0,E5)+IF(H5="",0,H5)+IF(K5="",0,K5)+IF(N5="",0,N5)</f>
        <v>10</v>
      </c>
      <c r="T5" s="426">
        <f>(O5*3)+(P5*1)</f>
        <v>0</v>
      </c>
      <c r="U5" s="427">
        <f>R5-S5</f>
        <v>-10</v>
      </c>
      <c r="V5" s="428">
        <f>IF(SUM(O5:Q5)=0,"",IF(AG5="",IF(AO5="",IF(AW5="",IF(BE5="",5,BE5),AW5),AO5),AG5))</f>
        <v>4</v>
      </c>
      <c r="X5" s="367" t="s">
        <v>62</v>
      </c>
      <c r="Y5" s="372" t="str">
        <f>IF(V5="","",IF(V7="",IF(V4+V5+V6&gt;5,IF(V4=2,B4,IF(V5=2,B5,IF(V6=2,B6,IF(V7=2,B7)))),""),IF(V4+V5+V6+V7&gt;9,IF(V4=2,B4,IF(V5=2,B5,IF(V6=2,B6,IF(V7=2,B7)))),"")))</f>
        <v>宮本ＪＳＣ</v>
      </c>
      <c r="AB5" s="337" t="str">
        <f>IF((MAX(T4:T7))=T5,IF(COUNTIF(T4:T7,(MAX(T4:T7)))&gt;1,"*",1),"")</f>
        <v/>
      </c>
      <c r="AC5" s="337" t="str">
        <f>IF(AB5="","",RANK(U5,U4:U7,0))</f>
        <v/>
      </c>
      <c r="AD5" s="337" t="str">
        <f>IF(AC5="","",RANK(AC5,AC4:AC7,1))</f>
        <v/>
      </c>
      <c r="AE5" s="337" t="str">
        <f>IF(AD5=1,RANK(R5,R4:R7,0),"")</f>
        <v/>
      </c>
      <c r="AF5" s="337" t="str">
        <f>IF(AE5="","",RANK(AE5,AE4:AE7,1))</f>
        <v/>
      </c>
      <c r="AG5" s="337" t="str">
        <f>IF(AF5=1,1,"")</f>
        <v/>
      </c>
      <c r="AI5" s="337">
        <f>IF(AG5=1,"",T5)</f>
        <v>0</v>
      </c>
      <c r="AJ5" s="337" t="str">
        <f>IF((MAX(AI4:AI7))=AI5,IF(COUNTIF(AI4:AI7,(MAX(AI4:AI7)))&gt;1,"*",1),"")</f>
        <v/>
      </c>
      <c r="AK5" s="337" t="str">
        <f>IF(AJ5="","",RANK(U5,U4:U7,0))</f>
        <v/>
      </c>
      <c r="AL5" s="337" t="str">
        <f>IF(AJ5="","",RANK(AK5,AK4:AK7,1))</f>
        <v/>
      </c>
      <c r="AM5" s="337" t="str">
        <f>IF(AL5=1,RANK(R5,R4:R7,0),"")</f>
        <v/>
      </c>
      <c r="AN5" s="337" t="str">
        <f>IF(AL5=1,RANK(AM5,AM4:AM7,1),"")</f>
        <v/>
      </c>
      <c r="AO5" s="337" t="str">
        <f>IF(AN5=1,COUNTIF(AG4:AG7,"=1")+1,"")</f>
        <v/>
      </c>
      <c r="AQ5" s="337">
        <f>IF(AG5="",IF(AO5="",T5,""),"")</f>
        <v>0</v>
      </c>
      <c r="AR5" s="337" t="str">
        <f>IF((MAX(AQ4:AQ7))=AQ5,IF(COUNTIF(AQ4:AQ7,(MAX(AQ4:AQ7)))&gt;1,"*",1),"")</f>
        <v/>
      </c>
      <c r="AS5" s="337" t="str">
        <f>IF(AR5="","",RANK(U5,U4:U7,0))</f>
        <v/>
      </c>
      <c r="AT5" s="337" t="str">
        <f>IF(AR5="","",RANK(AS5,AS4:AS7,1))</f>
        <v/>
      </c>
      <c r="AU5" s="337" t="str">
        <f>IF(AT5=1,RANK(R5,R4:R7,0),"")</f>
        <v/>
      </c>
      <c r="AV5" s="337" t="str">
        <f>IF(AT5=1,RANK(AU5,AU4:AU7,1),"")</f>
        <v/>
      </c>
      <c r="AW5" s="337" t="str">
        <f>IF(AV5=1,COUNTIF(AG4:AG7,"=1")+COUNTIF(AO4:AO7,"=2")+1,"")</f>
        <v/>
      </c>
      <c r="AY5" s="337">
        <f>IF(AG5="",IF(AO5="",IF(AW5="",IF(SUM(O5:Q5)=0,"",T5),""),""),"")</f>
        <v>0</v>
      </c>
      <c r="AZ5" s="337">
        <f>IF((MAX(AY4:AY7))=AY5,IF(COUNTIF(AY4:AY7,(MAX(AY4:AY7)))&gt;1,"*",1),"")</f>
        <v>1</v>
      </c>
      <c r="BA5" s="337">
        <f>IF(AZ5="","",RANK(U5,U4:U7,0))</f>
        <v>4</v>
      </c>
      <c r="BB5" s="337">
        <f>IF(AZ5="","",RANK(BA5,BA4:BA7,1))</f>
        <v>1</v>
      </c>
      <c r="BC5" s="337">
        <f>IF(BB5=1,RANK(R5,R4:R7,0),"")</f>
        <v>4</v>
      </c>
      <c r="BD5" s="337">
        <f>IF(BB5=1,RANK(BC5,BC4:BC7,1),"")</f>
        <v>1</v>
      </c>
      <c r="BE5" s="337">
        <f>IF(AW5="",IF(BD5=1,4,""),AW5)</f>
        <v>4</v>
      </c>
    </row>
    <row r="6" spans="1:57" s="310" customFormat="1" ht="21.75" customHeight="1" x14ac:dyDescent="0.15">
      <c r="A6" s="320"/>
      <c r="B6" s="322" t="str">
        <f>第14回参加チーム!I3</f>
        <v>ＦＣ大島</v>
      </c>
      <c r="C6" s="429">
        <f>IF(K4="","",K4)</f>
        <v>2</v>
      </c>
      <c r="D6" s="430" t="s">
        <v>61</v>
      </c>
      <c r="E6" s="430">
        <f>IF(I4="","",I4)</f>
        <v>1</v>
      </c>
      <c r="F6" s="431">
        <f>IF(K5="","",K5)</f>
        <v>5</v>
      </c>
      <c r="G6" s="430" t="s">
        <v>61</v>
      </c>
      <c r="H6" s="432">
        <f>IF(I5="","",I5)</f>
        <v>0</v>
      </c>
      <c r="I6" s="446"/>
      <c r="J6" s="447"/>
      <c r="K6" s="448"/>
      <c r="L6" s="431">
        <f>予選①試合時間!P5</f>
        <v>0</v>
      </c>
      <c r="M6" s="430" t="s">
        <v>61</v>
      </c>
      <c r="N6" s="432">
        <f>予選①試合時間!R5</f>
        <v>0</v>
      </c>
      <c r="O6" s="425">
        <f>IF(C6="",0,IF(C6&gt;E6,1,0))+IF(F6="",0,IF(F6&gt;H6,1,0))+IF(I6="",0,IF(I6&gt;K6,1,0))+IF(L6="",0,IF(L6&gt;N6,1,0))</f>
        <v>2</v>
      </c>
      <c r="P6" s="425">
        <f>IF(C6="",0,IF(C6=E6,1,0))+IF(F6="",0,IF(F6=H6,1,0))+IF(I6="",0,IF(I6=K6,1,0))+IF(L6="",0,IF(L6=N6,1,0))</f>
        <v>1</v>
      </c>
      <c r="Q6" s="425">
        <f>IF(C6="",0,IF(C6&lt;E6,1,0))+IF(F6="",0,IF(F6&lt;H6,1,0))+IF(I6="",0,IF(I6&lt;K6,1,0))+IF(L6="",0,IF(L6&lt;N6,1,0))</f>
        <v>0</v>
      </c>
      <c r="R6" s="425">
        <f>IF(C6="",0,C6)+IF(F6="",0,F6)+IF(I6="",0,I6)+IF(L6="",0,L6)</f>
        <v>7</v>
      </c>
      <c r="S6" s="425">
        <f>IF(E6="",0,E6)+IF(H6="",0,H6)+IF(K6="",0,K6)+IF(N6="",0,N6)</f>
        <v>1</v>
      </c>
      <c r="T6" s="426">
        <f>(O6*3)+(P6*1)</f>
        <v>7</v>
      </c>
      <c r="U6" s="427">
        <f>R6-S6</f>
        <v>6</v>
      </c>
      <c r="V6" s="428">
        <f>IF(SUM(O6:Q6)=0,"",IF(AG6="",IF(AO6="",IF(AW6="",IF(BE6="",5,BE6),AW6),AO6),AG6))</f>
        <v>1</v>
      </c>
      <c r="X6" s="368" t="s">
        <v>63</v>
      </c>
      <c r="Y6" s="373" t="str">
        <f>IF(V6="","",IF(V7="",IF(V4+V5+V6&gt;5,IF(V4=3,B4,IF(V5=3,B5,IF(V6=3,B6,IF(V7=3,B7)))),""),IF(V4+V5+V6+V7&gt;9,IF(V4=3,B4,IF(V5=3,B5,IF(V6=3,B6,IF(V7=3,B7)))),"")))</f>
        <v>スターキッカーズ Ａ</v>
      </c>
      <c r="AB6" s="337" t="str">
        <f>IF((MAX(T4:T7))=T6,IF(COUNTIF(T4:T7,(MAX(T4:T7)))&gt;1,"*",1),"")</f>
        <v>*</v>
      </c>
      <c r="AC6" s="337">
        <f>IF(AB6="","",RANK(U6,U4:U7,0))</f>
        <v>1</v>
      </c>
      <c r="AD6" s="337">
        <f>IF(AC6="","",RANK(AC6,AC4:AC7,1))</f>
        <v>1</v>
      </c>
      <c r="AE6" s="337">
        <f>IF(AD6=1,RANK(R6,R4:R7,0),"")</f>
        <v>1</v>
      </c>
      <c r="AF6" s="337">
        <f>IF(AE6="","",RANK(AE6,AE4:AE7,1))</f>
        <v>1</v>
      </c>
      <c r="AG6" s="337">
        <f>IF(AF6=1,1,"")</f>
        <v>1</v>
      </c>
      <c r="AI6" s="337" t="str">
        <f>IF(AG6=1,"",T6)</f>
        <v/>
      </c>
      <c r="AJ6" s="337" t="str">
        <f>IF((MAX(AI4:AI7))=AI6,IF(COUNTIF(AI4:AI7,(MAX(AI4:AI7)))&gt;1,"*",1),"")</f>
        <v/>
      </c>
      <c r="AK6" s="337" t="str">
        <f>IF(AJ6="","",RANK(U6,U4:U7,0))</f>
        <v/>
      </c>
      <c r="AL6" s="337" t="str">
        <f>IF(AJ6="","",RANK(AK6,AK4:AK7,1))</f>
        <v/>
      </c>
      <c r="AM6" s="337" t="str">
        <f>IF(AL6=1,RANK(R6,R4:R7,0),"")</f>
        <v/>
      </c>
      <c r="AN6" s="337" t="str">
        <f>IF(AL6=1,RANK(AM6,AM4:AM7,1),"")</f>
        <v/>
      </c>
      <c r="AO6" s="337" t="str">
        <f>IF(AN6=1,COUNTIF(AG4:AG7,"=1")+1,"")</f>
        <v/>
      </c>
      <c r="AQ6" s="337" t="str">
        <f>IF(AG6="",IF(AO6="",T6,""),"")</f>
        <v/>
      </c>
      <c r="AR6" s="337" t="str">
        <f>IF((MAX(AQ4:AQ7))=AQ6,IF(COUNTIF(AQ4:AQ7,(MAX(AQ4:AQ7)))&gt;1,"*",1),"")</f>
        <v/>
      </c>
      <c r="AS6" s="337" t="str">
        <f>IF(AR6="","",RANK(U6,U4:U7,0))</f>
        <v/>
      </c>
      <c r="AT6" s="337" t="str">
        <f>IF(AR6="","",RANK(AS6,AS4:AS7,1))</f>
        <v/>
      </c>
      <c r="AU6" s="337" t="str">
        <f>IF(AT6=1,RANK(R6,R4:R7,0),"")</f>
        <v/>
      </c>
      <c r="AV6" s="337" t="str">
        <f>IF(AT6=1,RANK(AU6,AU4:AU7,1),"")</f>
        <v/>
      </c>
      <c r="AW6" s="337" t="str">
        <f>IF(AV6=1,COUNTIF(AG4:AG7,"=1")+COUNTIF(AO4:AO7,"=2")+1,"")</f>
        <v/>
      </c>
      <c r="AY6" s="337" t="str">
        <f>IF(AG6="",IF(AO6="",IF(AW6="",IF(SUM(O6:Q6)=0,"",T6),""),""),"")</f>
        <v/>
      </c>
      <c r="AZ6" s="337" t="str">
        <f>IF((MAX(AY4:AY7))=AY6,IF(COUNTIF(AY4:AY7,(MAX(AY4:AY7)))&gt;1,"*",1),"")</f>
        <v/>
      </c>
      <c r="BA6" s="337" t="str">
        <f>IF(AZ6="","",RANK(U6,U4:U7,0))</f>
        <v/>
      </c>
      <c r="BB6" s="337" t="str">
        <f>IF(AZ6="","",RANK(BA6,BA4:BA7,1))</f>
        <v/>
      </c>
      <c r="BC6" s="337" t="str">
        <f>IF(BB6=1,RANK(R6,R4:R7,0),"")</f>
        <v/>
      </c>
      <c r="BD6" s="337" t="str">
        <f>IF(BB6=1,RANK(BC6,BC4:BC7,1),"")</f>
        <v/>
      </c>
      <c r="BE6" s="337" t="str">
        <f>IF(AW6="",IF(BD6=1,4,""),AW6)</f>
        <v/>
      </c>
    </row>
    <row r="7" spans="1:57" s="310" customFormat="1" ht="21.75" customHeight="1" x14ac:dyDescent="0.15">
      <c r="A7" s="320"/>
      <c r="B7" s="323" t="str">
        <f>第14回参加チーム!K3</f>
        <v>宮本ＪＳＣ</v>
      </c>
      <c r="C7" s="433">
        <f>IF(N4="","",N4)</f>
        <v>2</v>
      </c>
      <c r="D7" s="434" t="s">
        <v>61</v>
      </c>
      <c r="E7" s="434">
        <f>IF(L4="","",L4)</f>
        <v>0</v>
      </c>
      <c r="F7" s="435">
        <f>IF(N5="","",N5)</f>
        <v>4</v>
      </c>
      <c r="G7" s="434" t="s">
        <v>61</v>
      </c>
      <c r="H7" s="436">
        <f>IF(L5="","",L5)</f>
        <v>0</v>
      </c>
      <c r="I7" s="434">
        <f>IF(N6="","",N6)</f>
        <v>0</v>
      </c>
      <c r="J7" s="434" t="s">
        <v>61</v>
      </c>
      <c r="K7" s="434">
        <f>IF(L6="","",L6)</f>
        <v>0</v>
      </c>
      <c r="L7" s="449"/>
      <c r="M7" s="450"/>
      <c r="N7" s="451"/>
      <c r="O7" s="437">
        <f>IF(C7="",0,IF(C7&gt;E7,1,0))+IF(F7="",0,IF(F7&gt;H7,1,0))+IF(I7="",0,IF(I7&gt;K7,1,0))+IF(L7="",0,IF(L7&gt;N7,1,0))</f>
        <v>2</v>
      </c>
      <c r="P7" s="437">
        <f>IF(C7="",0,IF(C7=E7,1,0))+IF(F7="",0,IF(F7=H7,1,0))+IF(I7="",0,IF(I7=K7,1,0))+IF(L7="",0,IF(L7=N7,1,0))</f>
        <v>1</v>
      </c>
      <c r="Q7" s="437">
        <f>IF(C7="",0,IF(C7&lt;E7,1,0))+IF(F7="",0,IF(F7&lt;H7,1,0))+IF(I7="",0,IF(I7&lt;K7,1,0))+IF(L7="",0,IF(L7&lt;N7,1,0))</f>
        <v>0</v>
      </c>
      <c r="R7" s="437">
        <f>IF(C7="",0,C7)+IF(F7="",0,F7)+IF(I7="",0,I7)+IF(L7="",0,L7)</f>
        <v>6</v>
      </c>
      <c r="S7" s="437">
        <f>IF(E7="",0,E7)+IF(H7="",0,H7)+IF(K7="",0,K7)+IF(N7="",0,N7)</f>
        <v>0</v>
      </c>
      <c r="T7" s="438">
        <f>(O7*3)+(P7*1)</f>
        <v>7</v>
      </c>
      <c r="U7" s="439">
        <f>R7-S7</f>
        <v>6</v>
      </c>
      <c r="V7" s="440">
        <f>IF(SUM(O7:Q7)=0,"",IF(AG7="",IF(AO7="",IF(AW7="",IF(BE7="",5,BE7),AW7),AO7),AG7))</f>
        <v>2</v>
      </c>
      <c r="X7" s="369" t="s">
        <v>64</v>
      </c>
      <c r="Y7" s="374" t="str">
        <f>IF(V7="","",IF(V7="",IF(V4+V5+V6&gt;5,IF(V4=4,B4,IF(V5=4,B5,IF(V6=4,B6,IF(V7=4,B7)))),""),IF(V4+V5+V6+V7&gt;9,IF(V4=4,B4,IF(V5=4,B5,IF(V6=4,B6,IF(V7=4,B7)))),"")))</f>
        <v>五砂ＦＣ</v>
      </c>
      <c r="AB7" s="337" t="str">
        <f>IF((MAX(T4:T7))=T7,IF(COUNTIF(T4:T7,(MAX(T4:T7)))&gt;1,"*",1),"")</f>
        <v>*</v>
      </c>
      <c r="AC7" s="337">
        <f>IF(AB7="","",RANK(U7,U4:U7,0))</f>
        <v>1</v>
      </c>
      <c r="AD7" s="337">
        <f>IF(AC7="","",RANK(AC7,AC4:AC7,1))</f>
        <v>1</v>
      </c>
      <c r="AE7" s="337">
        <f>IF(AD7=1,RANK(R7,R4:R7,0),"")</f>
        <v>2</v>
      </c>
      <c r="AF7" s="337">
        <f>IF(AE7="","",RANK(AE7,AE4:AE7,1))</f>
        <v>2</v>
      </c>
      <c r="AG7" s="337" t="str">
        <f>IF(AF7=1,1,"")</f>
        <v/>
      </c>
      <c r="AI7" s="337">
        <f>IF(AG7=1,"",T7)</f>
        <v>7</v>
      </c>
      <c r="AJ7" s="337">
        <f>IF((MAX(AI4:AI7))=AI7,IF(COUNTIF(AI4:AI7,(MAX(AI4:AI7)))&gt;1,"*",1),"")</f>
        <v>1</v>
      </c>
      <c r="AK7" s="337">
        <f>IF(AJ7="","",RANK(U7,U4:U7,0))</f>
        <v>1</v>
      </c>
      <c r="AL7" s="337">
        <f>IF(AJ7="","",RANK(AK7,AK4:AK7,1))</f>
        <v>1</v>
      </c>
      <c r="AM7" s="337">
        <f>IF(AL7=1,RANK(R7,R4:R7,0),"")</f>
        <v>2</v>
      </c>
      <c r="AN7" s="337">
        <f>IF(AL7=1,RANK(AM7,AM4:AM7,1),"")</f>
        <v>1</v>
      </c>
      <c r="AO7" s="337">
        <f>IF(AN7=1,COUNTIF(AG4:AG7,"=1")+1,"")</f>
        <v>2</v>
      </c>
      <c r="AQ7" s="337" t="str">
        <f>IF(AG7="",IF(AO7="",T7,""),"")</f>
        <v/>
      </c>
      <c r="AR7" s="337" t="str">
        <f>IF((MAX(AQ4:AQ7))=AQ7,IF(COUNTIF(AQ4:AQ7,(MAX(AQ4:AQ7)))&gt;1,"*",1),"")</f>
        <v/>
      </c>
      <c r="AS7" s="337" t="str">
        <f>IF(AR7="","",RANK(U7,U4:U7,0))</f>
        <v/>
      </c>
      <c r="AT7" s="337" t="str">
        <f>IF(AR7="","",RANK(AS7,AS4:AS7,1))</f>
        <v/>
      </c>
      <c r="AU7" s="337" t="str">
        <f>IF(AT7=1,RANK(R7,R4:R7,0),"")</f>
        <v/>
      </c>
      <c r="AV7" s="337" t="str">
        <f>IF(AT7=1,RANK(AU7,AU4:AU7,1),"")</f>
        <v/>
      </c>
      <c r="AW7" s="337" t="str">
        <f>IF(AV7=1,COUNTIF(AG4:AG7,"=1")+COUNTIF(AO4:AO7,"=2")+1,"")</f>
        <v/>
      </c>
      <c r="AY7" s="337" t="str">
        <f>IF(AG7="",IF(AO7="",IF(AW7="",IF(SUM(O7:Q7)=0,"",T7),""),""),"")</f>
        <v/>
      </c>
      <c r="AZ7" s="337" t="str">
        <f>IF((MAX(AY4:AY7))=AY7,IF(COUNTIF(AY4:AY7,(MAX(AY4:AY7)))&gt;1,"*",1),"")</f>
        <v/>
      </c>
      <c r="BA7" s="337" t="str">
        <f>IF(AZ7="","",RANK(U7,U4:U7,0))</f>
        <v/>
      </c>
      <c r="BB7" s="337" t="str">
        <f>IF(AZ7="","",RANK(BA7,BA4:BA7,1))</f>
        <v/>
      </c>
      <c r="BC7" s="337" t="str">
        <f>IF(BB7=1,RANK(R7,R4:R7,0),"")</f>
        <v/>
      </c>
      <c r="BD7" s="337" t="str">
        <f>IF(BB7=1,RANK(BC7,BC4:BC7,1),"")</f>
        <v/>
      </c>
      <c r="BE7" s="337" t="str">
        <f>IF(AW7="",IF(BD7=1,4,""),AW7)</f>
        <v/>
      </c>
    </row>
    <row r="9" spans="1:57" ht="18.75" x14ac:dyDescent="0.15">
      <c r="B9" s="316" t="s">
        <v>65</v>
      </c>
      <c r="C9" s="317"/>
      <c r="D9" s="317" t="s">
        <v>52</v>
      </c>
    </row>
    <row r="10" spans="1:57" s="309" customFormat="1" ht="63" customHeight="1" x14ac:dyDescent="0.2">
      <c r="A10" s="318"/>
      <c r="B10" s="319"/>
      <c r="C10" s="454" t="str">
        <f>B11</f>
        <v>Ｊスターズ</v>
      </c>
      <c r="D10" s="455"/>
      <c r="E10" s="456"/>
      <c r="F10" s="457" t="str">
        <f>B12</f>
        <v>深川レインボーズ</v>
      </c>
      <c r="G10" s="455"/>
      <c r="H10" s="456"/>
      <c r="I10" s="457" t="str">
        <f>B13</f>
        <v>中野木ＦＣ</v>
      </c>
      <c r="J10" s="455"/>
      <c r="K10" s="456"/>
      <c r="L10" s="457" t="str">
        <f>B14</f>
        <v>新浜ＦＣ</v>
      </c>
      <c r="M10" s="455"/>
      <c r="N10" s="456"/>
      <c r="O10" s="325" t="s">
        <v>53</v>
      </c>
      <c r="P10" s="325" t="s">
        <v>54</v>
      </c>
      <c r="Q10" s="325" t="s">
        <v>55</v>
      </c>
      <c r="R10" s="325" t="s">
        <v>56</v>
      </c>
      <c r="S10" s="325" t="s">
        <v>57</v>
      </c>
      <c r="T10" s="325" t="s">
        <v>44</v>
      </c>
      <c r="U10" s="325" t="s">
        <v>58</v>
      </c>
      <c r="V10" s="327" t="s">
        <v>59</v>
      </c>
      <c r="X10" s="366"/>
      <c r="Y10" s="370"/>
      <c r="AB10" s="336" t="s">
        <v>60</v>
      </c>
      <c r="AC10" s="336"/>
      <c r="AD10" s="336"/>
      <c r="AE10" s="336"/>
      <c r="AF10" s="336"/>
      <c r="AG10" s="336"/>
      <c r="AI10" s="336"/>
      <c r="AJ10" s="336"/>
      <c r="AK10" s="336"/>
      <c r="AL10" s="336"/>
      <c r="AM10" s="336"/>
      <c r="AN10" s="336"/>
      <c r="AO10" s="336"/>
      <c r="AQ10" s="336"/>
      <c r="AR10" s="336"/>
      <c r="AS10" s="336"/>
      <c r="AT10" s="336"/>
      <c r="AU10" s="336"/>
      <c r="AV10" s="336"/>
      <c r="AW10" s="336"/>
      <c r="AY10" s="336"/>
      <c r="AZ10" s="336"/>
      <c r="BA10" s="336"/>
      <c r="BB10" s="336"/>
      <c r="BC10" s="336"/>
      <c r="BD10" s="336"/>
      <c r="BE10" s="336"/>
    </row>
    <row r="11" spans="1:57" s="310" customFormat="1" ht="21.75" customHeight="1" x14ac:dyDescent="0.15">
      <c r="A11" s="320"/>
      <c r="B11" s="321" t="str">
        <f>第14回参加チーム!E5</f>
        <v>Ｊスターズ</v>
      </c>
      <c r="C11" s="443"/>
      <c r="D11" s="444"/>
      <c r="E11" s="445"/>
      <c r="F11" s="422">
        <f>予選①試合時間!E7</f>
        <v>1</v>
      </c>
      <c r="G11" s="423" t="s">
        <v>61</v>
      </c>
      <c r="H11" s="424">
        <f>予選①試合時間!G7</f>
        <v>0</v>
      </c>
      <c r="I11" s="423">
        <f>予選①試合時間!E11</f>
        <v>2</v>
      </c>
      <c r="J11" s="423" t="s">
        <v>61</v>
      </c>
      <c r="K11" s="423">
        <f>予選①試合時間!G11</f>
        <v>1</v>
      </c>
      <c r="L11" s="422">
        <f>予選①試合時間!G15</f>
        <v>1</v>
      </c>
      <c r="M11" s="423" t="s">
        <v>61</v>
      </c>
      <c r="N11" s="424">
        <f>予選①試合時間!E15</f>
        <v>0</v>
      </c>
      <c r="O11" s="425">
        <f t="shared" ref="O11" si="13">IF(C11="",0,IF(C11&gt;E11,1,0))+IF(F11="",0,IF(F11&gt;H11,1,0))+IF(I11="",0,IF(I11&gt;K11,1,0))+IF(L11="",0,IF(L11&gt;N11,1,0))</f>
        <v>3</v>
      </c>
      <c r="P11" s="425">
        <f t="shared" ref="P11" si="14">IF(C11="",0,IF(C11=E11,1,0))+IF(F11="",0,IF(F11=H11,1,0))+IF(I11="",0,IF(I11=K11,1,0))+IF(L11="",0,IF(L11=N11,1,0))</f>
        <v>0</v>
      </c>
      <c r="Q11" s="425">
        <f t="shared" ref="Q11" si="15">IF(C11="",0,IF(C11&lt;E11,1,0))+IF(F11="",0,IF(F11&lt;H11,1,0))+IF(I11="",0,IF(I11&lt;K11,1,0))+IF(L11="",0,IF(L11&lt;N11,1,0))</f>
        <v>0</v>
      </c>
      <c r="R11" s="425">
        <f t="shared" ref="R11" si="16">IF(C11="",0,C11)+IF(F11="",0,F11)+IF(I11="",0,I11)+IF(L11="",0,L11)</f>
        <v>4</v>
      </c>
      <c r="S11" s="425">
        <f t="shared" ref="S11" si="17">IF(E11="",0,E11)+IF(H11="",0,H11)+IF(K11="",0,K11)+IF(N11="",0,N11)</f>
        <v>1</v>
      </c>
      <c r="T11" s="426">
        <f t="shared" ref="T11" si="18">(O11*3)+(P11*1)</f>
        <v>9</v>
      </c>
      <c r="U11" s="427">
        <f t="shared" ref="U11" si="19">R11-S11</f>
        <v>3</v>
      </c>
      <c r="V11" s="428">
        <f t="shared" ref="V11" si="20">IF(SUM(O11:Q11)=0,"",IF(AG11="",IF(AO11="",IF(AW11="",IF(BE11="",5,BE11),AW11),AO11),AG11))</f>
        <v>1</v>
      </c>
      <c r="X11" s="329" t="s">
        <v>60</v>
      </c>
      <c r="Y11" s="372" t="str">
        <f>IF(V11="","",IF(V14="",IF(V11+V12+V13&gt;5,IF(V11=1,B11,IF(V12=1,B12,IF(V13=1,B13,IF(V14=1,B14)))),""),IF(V11+V12+V13+V14&gt;9,IF(V11=1,B11,IF(V12=1,B12,IF(V13=1,B13,IF(V14=1,B14)))),"")))</f>
        <v>Ｊスターズ</v>
      </c>
      <c r="AB11" s="337">
        <f>IF((MAX(T11:T14))=T11,IF(COUNTIF(T11:T14,(MAX(T11:T14)))&gt;1,"*",1),"")</f>
        <v>1</v>
      </c>
      <c r="AC11" s="337">
        <f>IF(AB11="","",RANK(U11,U11:U14,0))</f>
        <v>1</v>
      </c>
      <c r="AD11" s="337">
        <f>IF(AC11="","",RANK(AC11,AC11:AC14,1))</f>
        <v>1</v>
      </c>
      <c r="AE11" s="337">
        <f>IF(AD11=1,RANK(R11,R11:R14,0),"")</f>
        <v>1</v>
      </c>
      <c r="AF11" s="337">
        <f>IF(AE11="","",RANK(AE11,AE11:AE14,1))</f>
        <v>1</v>
      </c>
      <c r="AG11" s="337">
        <f t="shared" ref="AG11" si="21">IF(AF11=1,1,"")</f>
        <v>1</v>
      </c>
      <c r="AI11" s="337" t="str">
        <f t="shared" ref="AI11" si="22">IF(AG11=1,"",T11)</f>
        <v/>
      </c>
      <c r="AJ11" s="337" t="str">
        <f>IF((MAX(AI11:AI14))=AI11,IF(COUNTIF(AI11:AI14,(MAX(AI11:AI14)))&gt;1,"*",1),"")</f>
        <v/>
      </c>
      <c r="AK11" s="337" t="str">
        <f>IF(AJ11="","",RANK(U11,U11:U14,0))</f>
        <v/>
      </c>
      <c r="AL11" s="337" t="str">
        <f>IF(AJ11="","",RANK(AK11,AK11:AK14,1))</f>
        <v/>
      </c>
      <c r="AM11" s="337" t="str">
        <f>IF(AL11=1,RANK(R11,R11:R14,0),"")</f>
        <v/>
      </c>
      <c r="AN11" s="337" t="str">
        <f>IF(AL11=1,RANK(AM11,AM11:AM14,1),"")</f>
        <v/>
      </c>
      <c r="AO11" s="337" t="str">
        <f>IF(AN11=1,COUNTIF(AG11:AG14,"=1")+1,"")</f>
        <v/>
      </c>
      <c r="AQ11" s="337" t="str">
        <f t="shared" ref="AQ11" si="23">IF(AG11="",IF(AO11="",T11,""),"")</f>
        <v/>
      </c>
      <c r="AR11" s="337" t="str">
        <f>IF((MAX(AQ11:AQ14))=AQ11,IF(COUNTIF(AQ11:AQ14,(MAX(AQ11:AQ14)))&gt;1,"*",1),"")</f>
        <v/>
      </c>
      <c r="AS11" s="337" t="str">
        <f>IF(AR11="","",RANK(U11,U11:U14,0))</f>
        <v/>
      </c>
      <c r="AT11" s="337" t="str">
        <f>IF(AR11="","",RANK(AS11,AS11:AS14,1))</f>
        <v/>
      </c>
      <c r="AU11" s="337" t="str">
        <f>IF(AT11=1,RANK(R11,R11:R14,0),"")</f>
        <v/>
      </c>
      <c r="AV11" s="337" t="str">
        <f>IF(AT11=1,RANK(AU11,AU11:AU14,1),"")</f>
        <v/>
      </c>
      <c r="AW11" s="337" t="str">
        <f>IF(AV11=1,COUNTIF(AG11:AG14,"=1")+COUNTIF(AO11:AO14,"=2")+1,"")</f>
        <v/>
      </c>
      <c r="AY11" s="337" t="str">
        <f t="shared" ref="AY11" si="24">IF(AG11="",IF(AO11="",IF(AW11="",IF(SUM(O11:Q11)=0,"",T11),""),""),"")</f>
        <v/>
      </c>
      <c r="AZ11" s="337" t="str">
        <f>IF((MAX(AY11:AY14))=AY11,IF(COUNTIF(AY11:AY14,(MAX(AY11:AY14)))&gt;1,"*",1),"")</f>
        <v/>
      </c>
      <c r="BA11" s="337" t="str">
        <f>IF(AZ11="","",RANK(U11,U11:U14,0))</f>
        <v/>
      </c>
      <c r="BB11" s="337" t="str">
        <f>IF(AZ11="","",RANK(BA11,BA11:BA14,1))</f>
        <v/>
      </c>
      <c r="BC11" s="337" t="str">
        <f>IF(BB11=1,RANK(R11,R11:R14,0),"")</f>
        <v/>
      </c>
      <c r="BD11" s="337" t="str">
        <f>IF(BB11=1,RANK(BC11,BC11:BC14,1),"")</f>
        <v/>
      </c>
      <c r="BE11" s="337" t="str">
        <f t="shared" ref="BE11" si="25">IF(AW11="",IF(BD11=1,4,""),AW11)</f>
        <v/>
      </c>
    </row>
    <row r="12" spans="1:57" s="310" customFormat="1" ht="21.75" customHeight="1" x14ac:dyDescent="0.15">
      <c r="A12" s="320"/>
      <c r="B12" s="322" t="str">
        <f>第14回参加チーム!G5</f>
        <v>深川レインボーズ</v>
      </c>
      <c r="C12" s="429">
        <f>IF(H11="","",H11)</f>
        <v>0</v>
      </c>
      <c r="D12" s="430" t="s">
        <v>61</v>
      </c>
      <c r="E12" s="430">
        <f>IF(F11="","",F11)</f>
        <v>1</v>
      </c>
      <c r="F12" s="446"/>
      <c r="G12" s="447"/>
      <c r="H12" s="448"/>
      <c r="I12" s="430">
        <f>予選①試合時間!P15</f>
        <v>0</v>
      </c>
      <c r="J12" s="430" t="s">
        <v>61</v>
      </c>
      <c r="K12" s="430">
        <f>予選①試合時間!R15</f>
        <v>0</v>
      </c>
      <c r="L12" s="431">
        <f>予選①試合時間!P11</f>
        <v>2</v>
      </c>
      <c r="M12" s="430" t="s">
        <v>61</v>
      </c>
      <c r="N12" s="432">
        <f>予選①試合時間!R11</f>
        <v>1</v>
      </c>
      <c r="O12" s="425">
        <f>IF(C12="",0,IF(C12&gt;E12,1,0))+IF(F12="",0,IF(F12&gt;H12,1,0))+IF(I12="",0,IF(I12&gt;K12,1,0))+IF(L12="",0,IF(L12&gt;N12,1,0))</f>
        <v>1</v>
      </c>
      <c r="P12" s="425">
        <f>IF(C12="",0,IF(C12=E12,1,0))+IF(F12="",0,IF(F12=H12,1,0))+IF(I12="",0,IF(I12=K12,1,0))+IF(L12="",0,IF(L12=N12,1,0))</f>
        <v>1</v>
      </c>
      <c r="Q12" s="425">
        <f>IF(C12="",0,IF(C12&lt;E12,1,0))+IF(F12="",0,IF(F12&lt;H12,1,0))+IF(I12="",0,IF(I12&lt;K12,1,0))+IF(L12="",0,IF(L12&lt;N12,1,0))</f>
        <v>1</v>
      </c>
      <c r="R12" s="425">
        <f>IF(C12="",0,C12)+IF(F12="",0,F12)+IF(I12="",0,I12)+IF(L12="",0,L12)</f>
        <v>2</v>
      </c>
      <c r="S12" s="425">
        <f>IF(E12="",0,E12)+IF(H12="",0,H12)+IF(K12="",0,K12)+IF(N12="",0,N12)</f>
        <v>2</v>
      </c>
      <c r="T12" s="426">
        <f>(O12*3)+(P12*1)</f>
        <v>4</v>
      </c>
      <c r="U12" s="427">
        <f>R12-S12</f>
        <v>0</v>
      </c>
      <c r="V12" s="428">
        <f>IF(SUM(O12:Q12)=0,"",IF(AG12="",IF(AO12="",IF(AW12="",IF(BE12="",5,BE12),AW12),AO12),AG12))</f>
        <v>2</v>
      </c>
      <c r="X12" s="329" t="s">
        <v>62</v>
      </c>
      <c r="Y12" s="372" t="str">
        <f>IF(V12="","",IF(V14="",IF(V11+V12+V13&gt;5,IF(V11=2,B11,IF(V12=2,B12,IF(V13=2,B13,IF(V14=2,B14)))),""),IF(V11+V12+V13+V14&gt;9,IF(V11=2,B11,IF(V12=2,B12,IF(V13=2,B13,IF(V14=2,B14)))),"")))</f>
        <v>深川レインボーズ</v>
      </c>
      <c r="AB12" s="337" t="str">
        <f>IF((MAX(T11:T14))=T12,IF(COUNTIF(T11:T14,(MAX(T11:T14)))&gt;1,"*",1),"")</f>
        <v/>
      </c>
      <c r="AC12" s="337" t="str">
        <f>IF(AB12="","",RANK(U12,U11:U14,0))</f>
        <v/>
      </c>
      <c r="AD12" s="337" t="str">
        <f>IF(AC12="","",RANK(AC12,AC11:AC14,1))</f>
        <v/>
      </c>
      <c r="AE12" s="337" t="str">
        <f>IF(AD12=1,RANK(R12,R11:R14,0),"")</f>
        <v/>
      </c>
      <c r="AF12" s="337" t="str">
        <f>IF(AE12="","",RANK(AE12,AE11:AE14,1))</f>
        <v/>
      </c>
      <c r="AG12" s="337" t="str">
        <f>IF(AF12=1,1,"")</f>
        <v/>
      </c>
      <c r="AI12" s="337">
        <f>IF(AG12=1,"",T12)</f>
        <v>4</v>
      </c>
      <c r="AJ12" s="337">
        <f>IF((MAX(AI11:AI14))=AI12,IF(COUNTIF(AI11:AI14,(MAX(AI11:AI14)))&gt;1,"*",1),"")</f>
        <v>1</v>
      </c>
      <c r="AK12" s="337">
        <f>IF(AJ12="","",RANK(U12,U11:U14,0))</f>
        <v>2</v>
      </c>
      <c r="AL12" s="337">
        <f>IF(AJ12="","",RANK(AK12,AK11:AK14,1))</f>
        <v>1</v>
      </c>
      <c r="AM12" s="337">
        <f>IF(AL12=1,RANK(R12,R11:R14,0),"")</f>
        <v>3</v>
      </c>
      <c r="AN12" s="337">
        <f>IF(AL12=1,RANK(AM12,AM11:AM14,1),"")</f>
        <v>1</v>
      </c>
      <c r="AO12" s="337">
        <f>IF(AN12=1,COUNTIF(AG11:AG14,"=1")+1,"")</f>
        <v>2</v>
      </c>
      <c r="AQ12" s="337" t="str">
        <f>IF(AG12="",IF(AO12="",T12,""),"")</f>
        <v/>
      </c>
      <c r="AR12" s="337" t="str">
        <f>IF((MAX(AQ11:AQ14))=AQ12,IF(COUNTIF(AQ11:AQ14,(MAX(AQ11:AQ14)))&gt;1,"*",1),"")</f>
        <v/>
      </c>
      <c r="AS12" s="337" t="str">
        <f>IF(AR12="","",RANK(U12,U11:U14,0))</f>
        <v/>
      </c>
      <c r="AT12" s="337" t="str">
        <f>IF(AR12="","",RANK(AS12,AS11:AS14,1))</f>
        <v/>
      </c>
      <c r="AU12" s="337" t="str">
        <f>IF(AT12=1,RANK(R12,R11:R14,0),"")</f>
        <v/>
      </c>
      <c r="AV12" s="337" t="str">
        <f>IF(AT12=1,RANK(AU12,AU11:AU14,1),"")</f>
        <v/>
      </c>
      <c r="AW12" s="337" t="str">
        <f>IF(AV12=1,COUNTIF(AG11:AG14,"=1")+COUNTIF(AO11:AO14,"=2")+1,"")</f>
        <v/>
      </c>
      <c r="AY12" s="337" t="str">
        <f>IF(AG12="",IF(AO12="",IF(AW12="",IF(SUM(O12:Q12)=0,"",T12),""),""),"")</f>
        <v/>
      </c>
      <c r="AZ12" s="337" t="str">
        <f>IF((MAX(AY11:AY14))=AY12,IF(COUNTIF(AY11:AY14,(MAX(AY11:AY14)))&gt;1,"*",1),"")</f>
        <v/>
      </c>
      <c r="BA12" s="337" t="str">
        <f>IF(AZ12="","",RANK(U12,U11:U14,0))</f>
        <v/>
      </c>
      <c r="BB12" s="337" t="str">
        <f>IF(AZ12="","",RANK(BA12,BA11:BA14,1))</f>
        <v/>
      </c>
      <c r="BC12" s="337" t="str">
        <f>IF(BB12=1,RANK(R12,R11:R14,0),"")</f>
        <v/>
      </c>
      <c r="BD12" s="337" t="str">
        <f>IF(BB12=1,RANK(BC12,BC11:BC14,1),"")</f>
        <v/>
      </c>
      <c r="BE12" s="337" t="str">
        <f>IF(AW12="",IF(BD12=1,4,""),AW12)</f>
        <v/>
      </c>
    </row>
    <row r="13" spans="1:57" s="310" customFormat="1" ht="21.75" customHeight="1" x14ac:dyDescent="0.15">
      <c r="A13" s="320"/>
      <c r="B13" s="322" t="str">
        <f>第14回参加チーム!I5</f>
        <v>中野木ＦＣ</v>
      </c>
      <c r="C13" s="429">
        <f>IF(K11="","",K11)</f>
        <v>1</v>
      </c>
      <c r="D13" s="430" t="s">
        <v>61</v>
      </c>
      <c r="E13" s="430">
        <f>IF(I11="","",I11)</f>
        <v>2</v>
      </c>
      <c r="F13" s="431">
        <f>IF(K12="","",K12)</f>
        <v>0</v>
      </c>
      <c r="G13" s="430" t="s">
        <v>61</v>
      </c>
      <c r="H13" s="432">
        <f>IF(I12="","",I12)</f>
        <v>0</v>
      </c>
      <c r="I13" s="446"/>
      <c r="J13" s="447"/>
      <c r="K13" s="448"/>
      <c r="L13" s="431">
        <f>予選①試合時間!P7</f>
        <v>1</v>
      </c>
      <c r="M13" s="430" t="s">
        <v>61</v>
      </c>
      <c r="N13" s="432">
        <f>予選①試合時間!R7</f>
        <v>3</v>
      </c>
      <c r="O13" s="425">
        <f>IF(C13="",0,IF(C13&gt;E13,1,0))+IF(F13="",0,IF(F13&gt;H13,1,0))+IF(I13="",0,IF(I13&gt;K13,1,0))+IF(L13="",0,IF(L13&gt;N13,1,0))</f>
        <v>0</v>
      </c>
      <c r="P13" s="425">
        <f>IF(C13="",0,IF(C13=E13,1,0))+IF(F13="",0,IF(F13=H13,1,0))+IF(I13="",0,IF(I13=K13,1,0))+IF(L13="",0,IF(L13=N13,1,0))</f>
        <v>1</v>
      </c>
      <c r="Q13" s="425">
        <f>IF(C13="",0,IF(C13&lt;E13,1,0))+IF(F13="",0,IF(F13&lt;H13,1,0))+IF(I13="",0,IF(I13&lt;K13,1,0))+IF(L13="",0,IF(L13&lt;N13,1,0))</f>
        <v>2</v>
      </c>
      <c r="R13" s="425">
        <f>IF(C13="",0,C13)+IF(F13="",0,F13)+IF(I13="",0,I13)+IF(L13="",0,L13)</f>
        <v>2</v>
      </c>
      <c r="S13" s="425">
        <f>IF(E13="",0,E13)+IF(H13="",0,H13)+IF(K13="",0,K13)+IF(N13="",0,N13)</f>
        <v>5</v>
      </c>
      <c r="T13" s="426">
        <f>(O13*3)+(P13*1)</f>
        <v>1</v>
      </c>
      <c r="U13" s="427">
        <f>R13-S13</f>
        <v>-3</v>
      </c>
      <c r="V13" s="428">
        <f>IF(SUM(O13:Q13)=0,"",IF(AG13="",IF(AO13="",IF(AW13="",IF(BE13="",5,BE13),AW13),AO13),AG13))</f>
        <v>4</v>
      </c>
      <c r="X13" s="330" t="s">
        <v>63</v>
      </c>
      <c r="Y13" s="373" t="str">
        <f>IF(V13="","",IF(V14="",IF(V11+V12+V13&gt;5,IF(V11=3,B11,IF(V12=3,B12,IF(V13=3,B13,IF(V14=3,B14)))),""),IF(V11+V12+V13+V14&gt;9,IF(V11=3,B11,IF(V12=3,B12,IF(V13=3,B13,IF(V14=3,B14)))),"")))</f>
        <v>新浜ＦＣ</v>
      </c>
      <c r="AB13" s="337" t="str">
        <f>IF((MAX(T11:T14))=T13,IF(COUNTIF(T11:T14,(MAX(T11:T14)))&gt;1,"*",1),"")</f>
        <v/>
      </c>
      <c r="AC13" s="337" t="str">
        <f>IF(AB13="","",RANK(U13,U11:U14,0))</f>
        <v/>
      </c>
      <c r="AD13" s="337" t="str">
        <f>IF(AC13="","",RANK(AC13,AC11:AC14,1))</f>
        <v/>
      </c>
      <c r="AE13" s="337" t="str">
        <f>IF(AD13=1,RANK(R13,R11:R14,0),"")</f>
        <v/>
      </c>
      <c r="AF13" s="337" t="str">
        <f>IF(AE13="","",RANK(AE13,AE11:AE14,1))</f>
        <v/>
      </c>
      <c r="AG13" s="337" t="str">
        <f>IF(AF13=1,1,"")</f>
        <v/>
      </c>
      <c r="AI13" s="337">
        <f>IF(AG13=1,"",T13)</f>
        <v>1</v>
      </c>
      <c r="AJ13" s="337" t="str">
        <f>IF((MAX(AI11:AI14))=AI13,IF(COUNTIF(AI11:AI14,(MAX(AI11:AI14)))&gt;1,"*",1),"")</f>
        <v/>
      </c>
      <c r="AK13" s="337" t="str">
        <f>IF(AJ13="","",RANK(U13,U11:U14,0))</f>
        <v/>
      </c>
      <c r="AL13" s="337" t="str">
        <f>IF(AJ13="","",RANK(AK13,AK11:AK14,1))</f>
        <v/>
      </c>
      <c r="AM13" s="337" t="str">
        <f>IF(AL13=1,RANK(R13,R11:R14,0),"")</f>
        <v/>
      </c>
      <c r="AN13" s="337" t="str">
        <f>IF(AL13=1,RANK(AM13,AM11:AM14,1),"")</f>
        <v/>
      </c>
      <c r="AO13" s="337" t="str">
        <f>IF(AN13=1,COUNTIF(AG11:AG14,"=1")+1,"")</f>
        <v/>
      </c>
      <c r="AQ13" s="337">
        <f>IF(AG13="",IF(AO13="",T13,""),"")</f>
        <v>1</v>
      </c>
      <c r="AR13" s="337" t="str">
        <f>IF((MAX(AQ11:AQ14))=AQ13,IF(COUNTIF(AQ11:AQ14,(MAX(AQ11:AQ14)))&gt;1,"*",1),"")</f>
        <v/>
      </c>
      <c r="AS13" s="337" t="str">
        <f>IF(AR13="","",RANK(U13,U11:U14,0))</f>
        <v/>
      </c>
      <c r="AT13" s="337" t="str">
        <f>IF(AR13="","",RANK(AS13,AS11:AS14,1))</f>
        <v/>
      </c>
      <c r="AU13" s="337" t="str">
        <f>IF(AT13=1,RANK(R13,R11:R14,0),"")</f>
        <v/>
      </c>
      <c r="AV13" s="337" t="str">
        <f>IF(AT13=1,RANK(AU13,AU11:AU14,1),"")</f>
        <v/>
      </c>
      <c r="AW13" s="337" t="str">
        <f>IF(AV13=1,COUNTIF(AG11:AG14,"=1")+COUNTIF(AO11:AO14,"=2")+1,"")</f>
        <v/>
      </c>
      <c r="AY13" s="337">
        <f>IF(AG13="",IF(AO13="",IF(AW13="",IF(SUM(O13:Q13)=0,"",T13),""),""),"")</f>
        <v>1</v>
      </c>
      <c r="AZ13" s="337">
        <f>IF((MAX(AY11:AY14))=AY13,IF(COUNTIF(AY11:AY14,(MAX(AY11:AY14)))&gt;1,"*",1),"")</f>
        <v>1</v>
      </c>
      <c r="BA13" s="337">
        <f>IF(AZ13="","",RANK(U13,U11:U14,0))</f>
        <v>4</v>
      </c>
      <c r="BB13" s="337">
        <f>IF(AZ13="","",RANK(BA13,BA11:BA14,1))</f>
        <v>1</v>
      </c>
      <c r="BC13" s="337">
        <f>IF(BB13=1,RANK(R13,R11:R14,0),"")</f>
        <v>3</v>
      </c>
      <c r="BD13" s="337">
        <f>IF(BB13=1,RANK(BC13,BC11:BC14,1),"")</f>
        <v>1</v>
      </c>
      <c r="BE13" s="337">
        <f>IF(AW13="",IF(BD13=1,4,""),AW13)</f>
        <v>4</v>
      </c>
    </row>
    <row r="14" spans="1:57" s="310" customFormat="1" ht="21.75" customHeight="1" x14ac:dyDescent="0.15">
      <c r="A14" s="320"/>
      <c r="B14" s="323" t="str">
        <f>第14回参加チーム!K5</f>
        <v>新浜ＦＣ</v>
      </c>
      <c r="C14" s="433">
        <f>IF(N11="","",N11)</f>
        <v>0</v>
      </c>
      <c r="D14" s="434" t="s">
        <v>61</v>
      </c>
      <c r="E14" s="434">
        <f>IF(L11="","",L11)</f>
        <v>1</v>
      </c>
      <c r="F14" s="435">
        <f>IF(N12="","",N12)</f>
        <v>1</v>
      </c>
      <c r="G14" s="434" t="s">
        <v>61</v>
      </c>
      <c r="H14" s="436">
        <f>IF(L12="","",L12)</f>
        <v>2</v>
      </c>
      <c r="I14" s="434">
        <f>IF(N13="","",N13)</f>
        <v>3</v>
      </c>
      <c r="J14" s="434" t="s">
        <v>61</v>
      </c>
      <c r="K14" s="434">
        <f>IF(L13="","",L13)</f>
        <v>1</v>
      </c>
      <c r="L14" s="449"/>
      <c r="M14" s="450"/>
      <c r="N14" s="451"/>
      <c r="O14" s="437">
        <f>IF(C14="",0,IF(C14&gt;E14,1,0))+IF(F14="",0,IF(F14&gt;H14,1,0))+IF(I14="",0,IF(I14&gt;K14,1,0))+IF(L14="",0,IF(L14&gt;N14,1,0))</f>
        <v>1</v>
      </c>
      <c r="P14" s="437">
        <f>IF(C14="",0,IF(C14=E14,1,0))+IF(F14="",0,IF(F14=H14,1,0))+IF(I14="",0,IF(I14=K14,1,0))+IF(L14="",0,IF(L14=N14,1,0))</f>
        <v>0</v>
      </c>
      <c r="Q14" s="437">
        <f>IF(C14="",0,IF(C14&lt;E14,1,0))+IF(F14="",0,IF(F14&lt;H14,1,0))+IF(I14="",0,IF(I14&lt;K14,1,0))+IF(L14="",0,IF(L14&lt;N14,1,0))</f>
        <v>2</v>
      </c>
      <c r="R14" s="437">
        <f>IF(C14="",0,C14)+IF(F14="",0,F14)+IF(I14="",0,I14)+IF(L14="",0,L14)</f>
        <v>4</v>
      </c>
      <c r="S14" s="437">
        <f>IF(E14="",0,E14)+IF(H14="",0,H14)+IF(K14="",0,K14)+IF(N14="",0,N14)</f>
        <v>4</v>
      </c>
      <c r="T14" s="438">
        <f>(O14*3)+(P14*1)</f>
        <v>3</v>
      </c>
      <c r="U14" s="439">
        <f>R14-S14</f>
        <v>0</v>
      </c>
      <c r="V14" s="440">
        <f>IF(SUM(O14:Q14)=0,"",IF(AG14="",IF(AO14="",IF(AW14="",IF(BE14="",5,BE14),AW14),AO14),AG14))</f>
        <v>3</v>
      </c>
      <c r="X14" s="331" t="s">
        <v>64</v>
      </c>
      <c r="Y14" s="374" t="str">
        <f>IF(V14="","",IF(V14="",IF(V11+V12+V13&gt;5,IF(V11=4,B11,IF(V12=4,B12,IF(V13=4,B13,IF(V14=4,B14)))),""),IF(V11+V12+V13+V14&gt;9,IF(V11=4,B11,IF(V12=4,B12,IF(V13=4,B13,IF(V14=4,B14)))),"")))</f>
        <v>中野木ＦＣ</v>
      </c>
      <c r="AB14" s="337" t="str">
        <f>IF((MAX(T11:T14))=T14,IF(COUNTIF(T11:T14,(MAX(T11:T14)))&gt;1,"*",1),"")</f>
        <v/>
      </c>
      <c r="AC14" s="337" t="str">
        <f>IF(AB14="","",RANK(U14,U11:U14,0))</f>
        <v/>
      </c>
      <c r="AD14" s="337" t="str">
        <f>IF(AC14="","",RANK(AC14,AC11:AC14,1))</f>
        <v/>
      </c>
      <c r="AE14" s="337" t="str">
        <f>IF(AD14=1,RANK(R14,R11:R14,0),"")</f>
        <v/>
      </c>
      <c r="AF14" s="337" t="str">
        <f>IF(AE14="","",RANK(AE14,AE11:AE14,1))</f>
        <v/>
      </c>
      <c r="AG14" s="337" t="str">
        <f>IF(AF14=1,1,"")</f>
        <v/>
      </c>
      <c r="AI14" s="337">
        <f>IF(AG14=1,"",T14)</f>
        <v>3</v>
      </c>
      <c r="AJ14" s="337" t="str">
        <f>IF((MAX(AI11:AI14))=AI14,IF(COUNTIF(AI11:AI14,(MAX(AI11:AI14)))&gt;1,"*",1),"")</f>
        <v/>
      </c>
      <c r="AK14" s="337" t="str">
        <f>IF(AJ14="","",RANK(U14,U11:U14,0))</f>
        <v/>
      </c>
      <c r="AL14" s="337" t="str">
        <f>IF(AJ14="","",RANK(AK14,AK11:AK14,1))</f>
        <v/>
      </c>
      <c r="AM14" s="337" t="str">
        <f>IF(AL14=1,RANK(R14,R11:R14,0),"")</f>
        <v/>
      </c>
      <c r="AN14" s="337" t="str">
        <f>IF(AL14=1,RANK(AM14,AM11:AM14,1),"")</f>
        <v/>
      </c>
      <c r="AO14" s="337" t="str">
        <f>IF(AN14=1,COUNTIF(AG11:AG14,"=1")+1,"")</f>
        <v/>
      </c>
      <c r="AQ14" s="337">
        <f>IF(AG14="",IF(AO14="",T14,""),"")</f>
        <v>3</v>
      </c>
      <c r="AR14" s="337">
        <f>IF((MAX(AQ11:AQ14))=AQ14,IF(COUNTIF(AQ11:AQ14,(MAX(AQ11:AQ14)))&gt;1,"*",1),"")</f>
        <v>1</v>
      </c>
      <c r="AS14" s="337">
        <f>IF(AR14="","",RANK(U14,U11:U14,0))</f>
        <v>2</v>
      </c>
      <c r="AT14" s="337">
        <f>IF(AR14="","",RANK(AS14,AS11:AS14,1))</f>
        <v>1</v>
      </c>
      <c r="AU14" s="337">
        <f>IF(AT14=1,RANK(R14,R11:R14,0),"")</f>
        <v>1</v>
      </c>
      <c r="AV14" s="337">
        <f>IF(AT14=1,RANK(AU14,AU11:AU14,1),"")</f>
        <v>1</v>
      </c>
      <c r="AW14" s="337">
        <f>IF(AV14=1,COUNTIF(AG11:AG14,"=1")+COUNTIF(AO11:AO14,"=2")+1,"")</f>
        <v>3</v>
      </c>
      <c r="AY14" s="337" t="str">
        <f>IF(AG14="",IF(AO14="",IF(AW14="",IF(SUM(O14:Q14)=0,"",T14),""),""),"")</f>
        <v/>
      </c>
      <c r="AZ14" s="337" t="str">
        <f>IF((MAX(AY11:AY14))=AY14,IF(COUNTIF(AY11:AY14,(MAX(AY11:AY14)))&gt;1,"*",1),"")</f>
        <v/>
      </c>
      <c r="BA14" s="337" t="str">
        <f>IF(AZ14="","",RANK(U14,U11:U14,0))</f>
        <v/>
      </c>
      <c r="BB14" s="337" t="str">
        <f>IF(AZ14="","",RANK(BA14,BA11:BA14,1))</f>
        <v/>
      </c>
      <c r="BC14" s="337" t="str">
        <f>IF(BB14=1,RANK(R14,R11:R14,0),"")</f>
        <v/>
      </c>
      <c r="BD14" s="337" t="str">
        <f>IF(BB14=1,RANK(BC14,BC11:BC14,1),"")</f>
        <v/>
      </c>
      <c r="BE14" s="337">
        <f>IF(AW14="",IF(BD14=1,4,""),AW14)</f>
        <v>3</v>
      </c>
    </row>
    <row r="16" spans="1:57" ht="18.75" x14ac:dyDescent="0.15">
      <c r="B16" s="316" t="s">
        <v>66</v>
      </c>
      <c r="C16" s="317"/>
      <c r="D16" s="317" t="s">
        <v>67</v>
      </c>
    </row>
    <row r="17" spans="1:57" s="309" customFormat="1" ht="63" customHeight="1" x14ac:dyDescent="0.2">
      <c r="A17" s="318"/>
      <c r="B17" s="319"/>
      <c r="C17" s="452" t="str">
        <f>B18</f>
        <v>砂町ＳＣ</v>
      </c>
      <c r="D17" s="453"/>
      <c r="E17" s="453"/>
      <c r="F17" s="453" t="str">
        <f>B19</f>
        <v>ＹＭＣＡ</v>
      </c>
      <c r="G17" s="453"/>
      <c r="H17" s="453"/>
      <c r="I17" s="453" t="str">
        <f>B20</f>
        <v>ブルーファイターズＦＣ</v>
      </c>
      <c r="J17" s="453"/>
      <c r="K17" s="453"/>
      <c r="L17" s="453" t="str">
        <f>B21</f>
        <v>潤徳ガルーダＦＣ</v>
      </c>
      <c r="M17" s="453"/>
      <c r="N17" s="453"/>
      <c r="O17" s="325" t="s">
        <v>53</v>
      </c>
      <c r="P17" s="325" t="s">
        <v>54</v>
      </c>
      <c r="Q17" s="325" t="s">
        <v>55</v>
      </c>
      <c r="R17" s="325" t="s">
        <v>56</v>
      </c>
      <c r="S17" s="325" t="s">
        <v>57</v>
      </c>
      <c r="T17" s="325" t="s">
        <v>44</v>
      </c>
      <c r="U17" s="325" t="s">
        <v>58</v>
      </c>
      <c r="V17" s="327" t="s">
        <v>59</v>
      </c>
      <c r="X17" s="328"/>
      <c r="Y17" s="375"/>
      <c r="AB17" s="336" t="s">
        <v>60</v>
      </c>
      <c r="AC17" s="336"/>
      <c r="AD17" s="336"/>
      <c r="AE17" s="336"/>
      <c r="AF17" s="336"/>
      <c r="AG17" s="336"/>
      <c r="AI17" s="336"/>
      <c r="AJ17" s="336"/>
      <c r="AK17" s="336"/>
      <c r="AL17" s="336"/>
      <c r="AM17" s="336"/>
      <c r="AN17" s="336"/>
      <c r="AO17" s="336"/>
      <c r="AQ17" s="336"/>
      <c r="AR17" s="336"/>
      <c r="AS17" s="336"/>
      <c r="AT17" s="336"/>
      <c r="AU17" s="336"/>
      <c r="AV17" s="336"/>
      <c r="AW17" s="336"/>
      <c r="AY17" s="336"/>
      <c r="AZ17" s="336"/>
      <c r="BA17" s="336"/>
      <c r="BB17" s="336"/>
      <c r="BC17" s="336"/>
      <c r="BD17" s="336"/>
      <c r="BE17" s="336"/>
    </row>
    <row r="18" spans="1:57" s="310" customFormat="1" ht="21.75" customHeight="1" x14ac:dyDescent="0.15">
      <c r="A18" s="320"/>
      <c r="B18" s="321" t="str">
        <f>第14回参加チーム!E7</f>
        <v>砂町ＳＣ</v>
      </c>
      <c r="C18" s="443"/>
      <c r="D18" s="444"/>
      <c r="E18" s="445"/>
      <c r="F18" s="422">
        <f>予選①試合時間!E19</f>
        <v>1</v>
      </c>
      <c r="G18" s="423" t="s">
        <v>61</v>
      </c>
      <c r="H18" s="424">
        <f>予選①試合時間!G19</f>
        <v>1</v>
      </c>
      <c r="I18" s="423">
        <f>予選①試合時間!E23</f>
        <v>1</v>
      </c>
      <c r="J18" s="423" t="s">
        <v>61</v>
      </c>
      <c r="K18" s="423">
        <f>予選①試合時間!G23</f>
        <v>1</v>
      </c>
      <c r="L18" s="422">
        <f>予選①試合時間!G27</f>
        <v>0</v>
      </c>
      <c r="M18" s="423" t="s">
        <v>61</v>
      </c>
      <c r="N18" s="424">
        <f>予選①試合時間!E27</f>
        <v>0</v>
      </c>
      <c r="O18" s="425">
        <f t="shared" ref="O18" si="26">IF(C18="",0,IF(C18&gt;E18,1,0))+IF(F18="",0,IF(F18&gt;H18,1,0))+IF(I18="",0,IF(I18&gt;K18,1,0))+IF(L18="",0,IF(L18&gt;N18,1,0))</f>
        <v>0</v>
      </c>
      <c r="P18" s="425">
        <f t="shared" ref="P18" si="27">IF(C18="",0,IF(C18=E18,1,0))+IF(F18="",0,IF(F18=H18,1,0))+IF(I18="",0,IF(I18=K18,1,0))+IF(L18="",0,IF(L18=N18,1,0))</f>
        <v>3</v>
      </c>
      <c r="Q18" s="425">
        <f t="shared" ref="Q18" si="28">IF(C18="",0,IF(C18&lt;E18,1,0))+IF(F18="",0,IF(F18&lt;H18,1,0))+IF(I18="",0,IF(I18&lt;K18,1,0))+IF(L18="",0,IF(L18&lt;N18,1,0))</f>
        <v>0</v>
      </c>
      <c r="R18" s="425">
        <f t="shared" ref="R18" si="29">IF(C18="",0,C18)+IF(F18="",0,F18)+IF(I18="",0,I18)+IF(L18="",0,L18)</f>
        <v>2</v>
      </c>
      <c r="S18" s="425">
        <f t="shared" ref="S18" si="30">IF(E18="",0,E18)+IF(H18="",0,H18)+IF(K18="",0,K18)+IF(N18="",0,N18)</f>
        <v>2</v>
      </c>
      <c r="T18" s="426">
        <f t="shared" ref="T18" si="31">(O18*3)+(P18*1)</f>
        <v>3</v>
      </c>
      <c r="U18" s="427">
        <f t="shared" ref="U18" si="32">R18-S18</f>
        <v>0</v>
      </c>
      <c r="V18" s="428">
        <f t="shared" ref="V18" si="33">IF(SUM(O18:Q18)=0,"",IF(AG18="",IF(AO18="",IF(AW18="",IF(BE18="",5,BE18),AW18),AO18),AG18))</f>
        <v>3</v>
      </c>
      <c r="X18" s="329" t="s">
        <v>60</v>
      </c>
      <c r="Y18" s="371" t="str">
        <f>IF(V18="","",IF(V21="",IF(V18+V19+V20&gt;5,IF(V18=1,B18,IF(V19=1,B19,IF(V20=1,B20,IF(V21=1,B21)))),""),IF(V18+V19+V20+V21&gt;9,IF(V18=1,B18,IF(V19=1,B19,IF(V20=1,B20,IF(V21=1,B21)))),"")))</f>
        <v>ＹＭＣＡ</v>
      </c>
      <c r="AB18" s="337" t="str">
        <f>IF((MAX(T18:T21))=T18,IF(COUNTIF(T18:T21,(MAX(T18:T21)))&gt;1,"*",1),"")</f>
        <v/>
      </c>
      <c r="AC18" s="337" t="str">
        <f>IF(AB18="","",RANK(U18,U18:U21,0))</f>
        <v/>
      </c>
      <c r="AD18" s="337" t="str">
        <f>IF(AC18="","",RANK(AC18,AC18:AC21,1))</f>
        <v/>
      </c>
      <c r="AE18" s="337" t="str">
        <f>IF(AD18=1,RANK(R18,R18:R21,0),"")</f>
        <v/>
      </c>
      <c r="AF18" s="337" t="str">
        <f>IF(AE18="","",RANK(AE18,AE18:AE21,1))</f>
        <v/>
      </c>
      <c r="AG18" s="337" t="str">
        <f t="shared" ref="AG18" si="34">IF(AF18=1,1,"")</f>
        <v/>
      </c>
      <c r="AI18" s="337">
        <f t="shared" ref="AI18" si="35">IF(AG18=1,"",T18)</f>
        <v>3</v>
      </c>
      <c r="AJ18" s="337" t="str">
        <f>IF((MAX(AI18:AI21))=AI18,IF(COUNTIF(AI18:AI21,(MAX(AI18:AI21)))&gt;1,"*",1),"")</f>
        <v/>
      </c>
      <c r="AK18" s="337" t="str">
        <f>IF(AJ18="","",RANK(U18,U18:U21,0))</f>
        <v/>
      </c>
      <c r="AL18" s="337" t="str">
        <f>IF(AJ18="","",RANK(AK18,AK18:AK21,1))</f>
        <v/>
      </c>
      <c r="AM18" s="337" t="str">
        <f>IF(AL18=1,RANK(R18,R18:R21,0),"")</f>
        <v/>
      </c>
      <c r="AN18" s="337" t="str">
        <f>IF(AL18=1,RANK(AM18,AM18:AM21,1),"")</f>
        <v/>
      </c>
      <c r="AO18" s="337" t="str">
        <f>IF(AN18=1,COUNTIF(AG18:AG21,"=1")+1,"")</f>
        <v/>
      </c>
      <c r="AQ18" s="337">
        <f t="shared" ref="AQ18" si="36">IF(AG18="",IF(AO18="",T18,""),"")</f>
        <v>3</v>
      </c>
      <c r="AR18" s="337">
        <f>IF((MAX(AQ18:AQ21))=AQ18,IF(COUNTIF(AQ18:AQ21,(MAX(AQ18:AQ21)))&gt;1,"*",1),"")</f>
        <v>1</v>
      </c>
      <c r="AS18" s="337">
        <f>IF(AR18="","",RANK(U18,U18:U21,0))</f>
        <v>3</v>
      </c>
      <c r="AT18" s="337">
        <f>IF(AR18="","",RANK(AS18,AS18:AS21,1))</f>
        <v>1</v>
      </c>
      <c r="AU18" s="337">
        <f>IF(AT18=1,RANK(R18,R18:R21,0),"")</f>
        <v>3</v>
      </c>
      <c r="AV18" s="337">
        <f>IF(AT18=1,RANK(AU18,AU18:AU21,1),"")</f>
        <v>1</v>
      </c>
      <c r="AW18" s="337">
        <f>IF(AV18=1,COUNTIF(AG18:AG21,"=1")+COUNTIF(AO18:AO21,"=2")+1,"")</f>
        <v>3</v>
      </c>
      <c r="AY18" s="337" t="str">
        <f t="shared" ref="AY18" si="37">IF(AG18="",IF(AO18="",IF(AW18="",IF(SUM(O18:Q18)=0,"",T18),""),""),"")</f>
        <v/>
      </c>
      <c r="AZ18" s="337" t="str">
        <f>IF((MAX(AY18:AY21))=AY18,IF(COUNTIF(AY18:AY21,(MAX(AY18:AY21)))&gt;1,"*",1),"")</f>
        <v/>
      </c>
      <c r="BA18" s="337" t="str">
        <f>IF(AZ18="","",RANK(U18,U18:U21,0))</f>
        <v/>
      </c>
      <c r="BB18" s="337" t="str">
        <f>IF(AZ18="","",RANK(BA18,BA18:BA21,1))</f>
        <v/>
      </c>
      <c r="BC18" s="337" t="str">
        <f>IF(BB18=1,RANK(R18,R18:R21,0),"")</f>
        <v/>
      </c>
      <c r="BD18" s="337" t="str">
        <f>IF(BB18=1,RANK(BC18,BC18:BC21,1),"")</f>
        <v/>
      </c>
      <c r="BE18" s="337">
        <f t="shared" ref="BE18" si="38">IF(AW18="",IF(BD18=1,4,""),AW18)</f>
        <v>3</v>
      </c>
    </row>
    <row r="19" spans="1:57" s="310" customFormat="1" ht="21.75" customHeight="1" x14ac:dyDescent="0.15">
      <c r="A19" s="320"/>
      <c r="B19" s="322" t="str">
        <f>第14回参加チーム!G7</f>
        <v>ＹＭＣＡ</v>
      </c>
      <c r="C19" s="429">
        <f>IF(H18="","",H18)</f>
        <v>1</v>
      </c>
      <c r="D19" s="430" t="s">
        <v>61</v>
      </c>
      <c r="E19" s="430">
        <f>IF(F18="","",F18)</f>
        <v>1</v>
      </c>
      <c r="F19" s="446"/>
      <c r="G19" s="447"/>
      <c r="H19" s="448"/>
      <c r="I19" s="430">
        <f>予選①試合時間!P27</f>
        <v>1</v>
      </c>
      <c r="J19" s="430" t="s">
        <v>61</v>
      </c>
      <c r="K19" s="430">
        <f>予選①試合時間!R27</f>
        <v>0</v>
      </c>
      <c r="L19" s="431">
        <f>予選①試合時間!P23</f>
        <v>1</v>
      </c>
      <c r="M19" s="430" t="s">
        <v>61</v>
      </c>
      <c r="N19" s="432">
        <f>予選①試合時間!R23</f>
        <v>1</v>
      </c>
      <c r="O19" s="425">
        <f>IF(C19="",0,IF(C19&gt;E19,1,0))+IF(F19="",0,IF(F19&gt;H19,1,0))+IF(I19="",0,IF(I19&gt;K19,1,0))+IF(L19="",0,IF(L19&gt;N19,1,0))</f>
        <v>1</v>
      </c>
      <c r="P19" s="425">
        <f>IF(C19="",0,IF(C19=E19,1,0))+IF(F19="",0,IF(F19=H19,1,0))+IF(I19="",0,IF(I19=K19,1,0))+IF(L19="",0,IF(L19=N19,1,0))</f>
        <v>2</v>
      </c>
      <c r="Q19" s="425">
        <f>IF(C19="",0,IF(C19&lt;E19,1,0))+IF(F19="",0,IF(F19&lt;H19,1,0))+IF(I19="",0,IF(I19&lt;K19,1,0))+IF(L19="",0,IF(L19&lt;N19,1,0))</f>
        <v>0</v>
      </c>
      <c r="R19" s="425">
        <f>IF(C19="",0,C19)+IF(F19="",0,F19)+IF(I19="",0,I19)+IF(L19="",0,L19)</f>
        <v>3</v>
      </c>
      <c r="S19" s="425">
        <f>IF(E19="",0,E19)+IF(H19="",0,H19)+IF(K19="",0,K19)+IF(N19="",0,N19)</f>
        <v>2</v>
      </c>
      <c r="T19" s="426">
        <f>(O19*3)+(P19*1)</f>
        <v>5</v>
      </c>
      <c r="U19" s="427">
        <f>R19-S19</f>
        <v>1</v>
      </c>
      <c r="V19" s="428">
        <f>IF(SUM(O19:Q19)=0,"",IF(AG19="",IF(AO19="",IF(AW19="",IF(BE19="",5,BE19),AW19),AO19),AG19))</f>
        <v>1</v>
      </c>
      <c r="X19" s="329" t="s">
        <v>62</v>
      </c>
      <c r="Y19" s="371" t="str">
        <f>IF(V19="","",IF(V21="",IF(V18+V19+V20&gt;5,IF(V18=2,B18,IF(V19=2,B19,IF(V20=2,B20,IF(V21=2,B21)))),""),IF(V18+V19+V20+V21&gt;9,IF(V18=2,B18,IF(V19=2,B19,IF(V20=2,B20,IF(V21=2,B21)))),"")))</f>
        <v>ブルーファイターズＦＣ</v>
      </c>
      <c r="AB19" s="337">
        <f>IF((MAX(T18:T21))=T19,IF(COUNTIF(T18:T21,(MAX(T18:T21)))&gt;1,"*",1),"")</f>
        <v>1</v>
      </c>
      <c r="AC19" s="337">
        <f>IF(AB19="","",RANK(U19,U18:U21,0))</f>
        <v>2</v>
      </c>
      <c r="AD19" s="337">
        <f>IF(AC19="","",RANK(AC19,AC18:AC21,1))</f>
        <v>1</v>
      </c>
      <c r="AE19" s="337">
        <f>IF(AD19=1,RANK(R19,R18:R21,0),"")</f>
        <v>2</v>
      </c>
      <c r="AF19" s="337">
        <f>IF(AE19="","",RANK(AE19,AE18:AE21,1))</f>
        <v>1</v>
      </c>
      <c r="AG19" s="337">
        <f>IF(AF19=1,1,"")</f>
        <v>1</v>
      </c>
      <c r="AI19" s="337" t="str">
        <f>IF(AG19=1,"",T19)</f>
        <v/>
      </c>
      <c r="AJ19" s="337" t="str">
        <f>IF((MAX(AI18:AI21))=AI19,IF(COUNTIF(AI18:AI21,(MAX(AI18:AI21)))&gt;1,"*",1),"")</f>
        <v/>
      </c>
      <c r="AK19" s="337" t="str">
        <f>IF(AJ19="","",RANK(U19,U18:U21,0))</f>
        <v/>
      </c>
      <c r="AL19" s="337" t="str">
        <f>IF(AJ19="","",RANK(AK19,AK18:AK21,1))</f>
        <v/>
      </c>
      <c r="AM19" s="337" t="str">
        <f>IF(AL19=1,RANK(R19,R18:R21,0),"")</f>
        <v/>
      </c>
      <c r="AN19" s="337" t="str">
        <f>IF(AL19=1,RANK(AM19,AM18:AM21,1),"")</f>
        <v/>
      </c>
      <c r="AO19" s="337" t="str">
        <f>IF(AN19=1,COUNTIF(AG18:AG21,"=1")+1,"")</f>
        <v/>
      </c>
      <c r="AQ19" s="337" t="str">
        <f>IF(AG19="",IF(AO19="",T19,""),"")</f>
        <v/>
      </c>
      <c r="AR19" s="337" t="str">
        <f>IF((MAX(AQ18:AQ21))=AQ19,IF(COUNTIF(AQ18:AQ21,(MAX(AQ18:AQ21)))&gt;1,"*",1),"")</f>
        <v/>
      </c>
      <c r="AS19" s="337" t="str">
        <f>IF(AR19="","",RANK(U19,U18:U21,0))</f>
        <v/>
      </c>
      <c r="AT19" s="337" t="str">
        <f>IF(AR19="","",RANK(AS19,AS18:AS21,1))</f>
        <v/>
      </c>
      <c r="AU19" s="337" t="str">
        <f>IF(AT19=1,RANK(R19,R18:R21,0),"")</f>
        <v/>
      </c>
      <c r="AV19" s="337" t="str">
        <f>IF(AT19=1,RANK(AU19,AU18:AU21,1),"")</f>
        <v/>
      </c>
      <c r="AW19" s="337" t="str">
        <f>IF(AV19=1,COUNTIF(AG18:AG21,"=1")+COUNTIF(AO18:AO21,"=2")+1,"")</f>
        <v/>
      </c>
      <c r="AY19" s="337" t="str">
        <f>IF(AG19="",IF(AO19="",IF(AW19="",IF(SUM(O19:Q19)=0,"",T19),""),""),"")</f>
        <v/>
      </c>
      <c r="AZ19" s="337" t="str">
        <f>IF((MAX(AY18:AY21))=AY19,IF(COUNTIF(AY18:AY21,(MAX(AY18:AY21)))&gt;1,"*",1),"")</f>
        <v/>
      </c>
      <c r="BA19" s="337" t="str">
        <f>IF(AZ19="","",RANK(U19,U18:U21,0))</f>
        <v/>
      </c>
      <c r="BB19" s="337" t="str">
        <f>IF(AZ19="","",RANK(BA19,BA18:BA21,1))</f>
        <v/>
      </c>
      <c r="BC19" s="337" t="str">
        <f>IF(BB19=1,RANK(R19,R18:R21,0),"")</f>
        <v/>
      </c>
      <c r="BD19" s="337" t="str">
        <f>IF(BB19=1,RANK(BC19,BC18:BC21,1),"")</f>
        <v/>
      </c>
      <c r="BE19" s="337" t="str">
        <f>IF(AW19="",IF(BD19=1,4,""),AW19)</f>
        <v/>
      </c>
    </row>
    <row r="20" spans="1:57" s="310" customFormat="1" ht="21.75" customHeight="1" x14ac:dyDescent="0.15">
      <c r="A20" s="320"/>
      <c r="B20" s="322" t="str">
        <f>第14回参加チーム!I7</f>
        <v>ブルーファイターズＦＣ</v>
      </c>
      <c r="C20" s="429">
        <f>IF(K18="","",K18)</f>
        <v>1</v>
      </c>
      <c r="D20" s="430" t="s">
        <v>61</v>
      </c>
      <c r="E20" s="430">
        <f>IF(I18="","",I18)</f>
        <v>1</v>
      </c>
      <c r="F20" s="431">
        <f>IF(K19="","",K19)</f>
        <v>0</v>
      </c>
      <c r="G20" s="430" t="s">
        <v>61</v>
      </c>
      <c r="H20" s="432">
        <f>IF(I19="","",I19)</f>
        <v>1</v>
      </c>
      <c r="I20" s="446"/>
      <c r="J20" s="447"/>
      <c r="K20" s="448"/>
      <c r="L20" s="431">
        <f>予選①試合時間!P19</f>
        <v>3</v>
      </c>
      <c r="M20" s="430" t="s">
        <v>61</v>
      </c>
      <c r="N20" s="432">
        <f>予選①試合時間!R19</f>
        <v>0</v>
      </c>
      <c r="O20" s="425">
        <f>IF(C20="",0,IF(C20&gt;E20,1,0))+IF(F20="",0,IF(F20&gt;H20,1,0))+IF(I20="",0,IF(I20&gt;K20,1,0))+IF(L20="",0,IF(L20&gt;N20,1,0))</f>
        <v>1</v>
      </c>
      <c r="P20" s="425">
        <f>IF(C20="",0,IF(C20=E20,1,0))+IF(F20="",0,IF(F20=H20,1,0))+IF(I20="",0,IF(I20=K20,1,0))+IF(L20="",0,IF(L20=N20,1,0))</f>
        <v>1</v>
      </c>
      <c r="Q20" s="425">
        <f>IF(C20="",0,IF(C20&lt;E20,1,0))+IF(F20="",0,IF(F20&lt;H20,1,0))+IF(I20="",0,IF(I20&lt;K20,1,0))+IF(L20="",0,IF(L20&lt;N20,1,0))</f>
        <v>1</v>
      </c>
      <c r="R20" s="425">
        <f>IF(C20="",0,C20)+IF(F20="",0,F20)+IF(I20="",0,I20)+IF(L20="",0,L20)</f>
        <v>4</v>
      </c>
      <c r="S20" s="425">
        <f>IF(E20="",0,E20)+IF(H20="",0,H20)+IF(K20="",0,K20)+IF(N20="",0,N20)</f>
        <v>2</v>
      </c>
      <c r="T20" s="426">
        <f>(O20*3)+(P20*1)</f>
        <v>4</v>
      </c>
      <c r="U20" s="427">
        <f>R20-S20</f>
        <v>2</v>
      </c>
      <c r="V20" s="428">
        <f>IF(SUM(O20:Q20)=0,"",IF(AG20="",IF(AO20="",IF(AW20="",IF(BE20="",5,BE20),AW20),AO20),AG20))</f>
        <v>2</v>
      </c>
      <c r="X20" s="330" t="s">
        <v>63</v>
      </c>
      <c r="Y20" s="376" t="str">
        <f>IF(V20="","",IF(V21="",IF(V18+V19+V20&gt;5,IF(V18=3,B18,IF(V19=3,B19,IF(V20=3,B20,IF(V21=3,B21)))),""),IF(V18+V19+V20+V21&gt;9,IF(V18=3,B18,IF(V19=3,B19,IF(V20=3,B20,IF(V21=3,B21)))),"")))</f>
        <v>砂町ＳＣ</v>
      </c>
      <c r="AB20" s="337" t="str">
        <f>IF((MAX(T18:T21))=T20,IF(COUNTIF(T18:T21,(MAX(T18:T21)))&gt;1,"*",1),"")</f>
        <v/>
      </c>
      <c r="AC20" s="337" t="str">
        <f>IF(AB20="","",RANK(U20,U18:U21,0))</f>
        <v/>
      </c>
      <c r="AD20" s="337" t="str">
        <f>IF(AC20="","",RANK(AC20,AC18:AC21,1))</f>
        <v/>
      </c>
      <c r="AE20" s="337" t="str">
        <f>IF(AD20=1,RANK(R20,R18:R21,0),"")</f>
        <v/>
      </c>
      <c r="AF20" s="337" t="str">
        <f>IF(AE20="","",RANK(AE20,AE18:AE21,1))</f>
        <v/>
      </c>
      <c r="AG20" s="337" t="str">
        <f>IF(AF20=1,1,"")</f>
        <v/>
      </c>
      <c r="AI20" s="337">
        <f>IF(AG20=1,"",T20)</f>
        <v>4</v>
      </c>
      <c r="AJ20" s="337">
        <f>IF((MAX(AI18:AI21))=AI20,IF(COUNTIF(AI18:AI21,(MAX(AI18:AI21)))&gt;1,"*",1),"")</f>
        <v>1</v>
      </c>
      <c r="AK20" s="337">
        <f>IF(AJ20="","",RANK(U20,U18:U21,0))</f>
        <v>1</v>
      </c>
      <c r="AL20" s="337">
        <f>IF(AJ20="","",RANK(AK20,AK18:AK21,1))</f>
        <v>1</v>
      </c>
      <c r="AM20" s="337">
        <f>IF(AL20=1,RANK(R20,R18:R21,0),"")</f>
        <v>1</v>
      </c>
      <c r="AN20" s="337">
        <f>IF(AL20=1,RANK(AM20,AM18:AM21,1),"")</f>
        <v>1</v>
      </c>
      <c r="AO20" s="337">
        <f>IF(AN20=1,COUNTIF(AG18:AG21,"=1")+1,"")</f>
        <v>2</v>
      </c>
      <c r="AQ20" s="337" t="str">
        <f>IF(AG20="",IF(AO20="",T20,""),"")</f>
        <v/>
      </c>
      <c r="AR20" s="337" t="str">
        <f>IF((MAX(AQ18:AQ21))=AQ20,IF(COUNTIF(AQ18:AQ21,(MAX(AQ18:AQ21)))&gt;1,"*",1),"")</f>
        <v/>
      </c>
      <c r="AS20" s="337" t="str">
        <f>IF(AR20="","",RANK(U20,U18:U21,0))</f>
        <v/>
      </c>
      <c r="AT20" s="337" t="str">
        <f>IF(AR20="","",RANK(AS20,AS18:AS21,1))</f>
        <v/>
      </c>
      <c r="AU20" s="337" t="str">
        <f>IF(AT20=1,RANK(R20,R18:R21,0),"")</f>
        <v/>
      </c>
      <c r="AV20" s="337" t="str">
        <f>IF(AT20=1,RANK(AU20,AU18:AU21,1),"")</f>
        <v/>
      </c>
      <c r="AW20" s="337" t="str">
        <f>IF(AV20=1,COUNTIF(AG18:AG21,"=1")+COUNTIF(AO18:AO21,"=2")+1,"")</f>
        <v/>
      </c>
      <c r="AY20" s="337" t="str">
        <f>IF(AG20="",IF(AO20="",IF(AW20="",IF(SUM(O20:Q20)=0,"",T20),""),""),"")</f>
        <v/>
      </c>
      <c r="AZ20" s="337" t="str">
        <f>IF((MAX(AY18:AY21))=AY20,IF(COUNTIF(AY18:AY21,(MAX(AY18:AY21)))&gt;1,"*",1),"")</f>
        <v/>
      </c>
      <c r="BA20" s="337" t="str">
        <f>IF(AZ20="","",RANK(U20,U18:U21,0))</f>
        <v/>
      </c>
      <c r="BB20" s="337" t="str">
        <f>IF(AZ20="","",RANK(BA20,BA18:BA21,1))</f>
        <v/>
      </c>
      <c r="BC20" s="337" t="str">
        <f>IF(BB20=1,RANK(R20,R18:R21,0),"")</f>
        <v/>
      </c>
      <c r="BD20" s="337" t="str">
        <f>IF(BB20=1,RANK(BC20,BC18:BC21,1),"")</f>
        <v/>
      </c>
      <c r="BE20" s="337" t="str">
        <f>IF(AW20="",IF(BD20=1,4,""),AW20)</f>
        <v/>
      </c>
    </row>
    <row r="21" spans="1:57" s="310" customFormat="1" ht="21.75" customHeight="1" x14ac:dyDescent="0.15">
      <c r="A21" s="320"/>
      <c r="B21" s="323" t="str">
        <f>第14回参加チーム!K7</f>
        <v>潤徳ガルーダＦＣ</v>
      </c>
      <c r="C21" s="433">
        <f>IF(N18="","",N18)</f>
        <v>0</v>
      </c>
      <c r="D21" s="434" t="s">
        <v>61</v>
      </c>
      <c r="E21" s="434">
        <f>IF(L18="","",L18)</f>
        <v>0</v>
      </c>
      <c r="F21" s="435">
        <f>IF(N19="","",N19)</f>
        <v>1</v>
      </c>
      <c r="G21" s="434" t="s">
        <v>61</v>
      </c>
      <c r="H21" s="436">
        <f>IF(L19="","",L19)</f>
        <v>1</v>
      </c>
      <c r="I21" s="434">
        <f>IF(N20="","",N20)</f>
        <v>0</v>
      </c>
      <c r="J21" s="434" t="s">
        <v>61</v>
      </c>
      <c r="K21" s="434">
        <f>IF(L20="","",L20)</f>
        <v>3</v>
      </c>
      <c r="L21" s="449"/>
      <c r="M21" s="450"/>
      <c r="N21" s="451"/>
      <c r="O21" s="437">
        <f>IF(C21="",0,IF(C21&gt;E21,1,0))+IF(F21="",0,IF(F21&gt;H21,1,0))+IF(I21="",0,IF(I21&gt;K21,1,0))+IF(L21="",0,IF(L21&gt;N21,1,0))</f>
        <v>0</v>
      </c>
      <c r="P21" s="437">
        <f>IF(C21="",0,IF(C21=E21,1,0))+IF(F21="",0,IF(F21=H21,1,0))+IF(I21="",0,IF(I21=K21,1,0))+IF(L21="",0,IF(L21=N21,1,0))</f>
        <v>2</v>
      </c>
      <c r="Q21" s="437">
        <f>IF(C21="",0,IF(C21&lt;E21,1,0))+IF(F21="",0,IF(F21&lt;H21,1,0))+IF(I21="",0,IF(I21&lt;K21,1,0))+IF(L21="",0,IF(L21&lt;N21,1,0))</f>
        <v>1</v>
      </c>
      <c r="R21" s="437">
        <f>IF(C21="",0,C21)+IF(F21="",0,F21)+IF(I21="",0,I21)+IF(L21="",0,L21)</f>
        <v>1</v>
      </c>
      <c r="S21" s="437">
        <f>IF(E21="",0,E21)+IF(H21="",0,H21)+IF(K21="",0,K21)+IF(N21="",0,N21)</f>
        <v>4</v>
      </c>
      <c r="T21" s="438">
        <f>(O21*3)+(P21*1)</f>
        <v>2</v>
      </c>
      <c r="U21" s="439">
        <f>R21-S21</f>
        <v>-3</v>
      </c>
      <c r="V21" s="440">
        <f>IF(SUM(O21:Q21)=0,"",IF(AG21="",IF(AO21="",IF(AW21="",IF(BE21="",5,BE21),AW21),AO21),AG21))</f>
        <v>4</v>
      </c>
      <c r="X21" s="331" t="s">
        <v>64</v>
      </c>
      <c r="Y21" s="374" t="str">
        <f>IF(V21="","",IF(V21="",IF(V18+V19+V20&gt;5,IF(V18=4,B18,IF(V19=4,B19,IF(V20=4,B20,IF(V21=4,B21)))),""),IF(V18+V19+V20+V21&gt;9,IF(V18=4,B18,IF(V19=4,B19,IF(V20=4,B20,IF(V21=4,B21)))),"")))</f>
        <v>潤徳ガルーダＦＣ</v>
      </c>
      <c r="AB21" s="337" t="str">
        <f>IF((MAX(T18:T21))=T21,IF(COUNTIF(T18:T21,(MAX(T18:T21)))&gt;1,"*",1),"")</f>
        <v/>
      </c>
      <c r="AC21" s="337" t="str">
        <f>IF(AB21="","",RANK(U21,U18:U21,0))</f>
        <v/>
      </c>
      <c r="AD21" s="337" t="str">
        <f>IF(AC21="","",RANK(AC21,AC18:AC21,1))</f>
        <v/>
      </c>
      <c r="AE21" s="337" t="str">
        <f>IF(AD21=1,RANK(R21,R18:R21,0),"")</f>
        <v/>
      </c>
      <c r="AF21" s="337" t="str">
        <f>IF(AE21="","",RANK(AE21,AE18:AE21,1))</f>
        <v/>
      </c>
      <c r="AG21" s="337" t="str">
        <f>IF(AF21=1,1,"")</f>
        <v/>
      </c>
      <c r="AI21" s="337">
        <f>IF(AG21=1,"",T21)</f>
        <v>2</v>
      </c>
      <c r="AJ21" s="337" t="str">
        <f>IF((MAX(AI18:AI21))=AI21,IF(COUNTIF(AI18:AI21,(MAX(AI18:AI21)))&gt;1,"*",1),"")</f>
        <v/>
      </c>
      <c r="AK21" s="337" t="str">
        <f>IF(AJ21="","",RANK(U21,U18:U21,0))</f>
        <v/>
      </c>
      <c r="AL21" s="337" t="str">
        <f>IF(AJ21="","",RANK(AK21,AK18:AK21,1))</f>
        <v/>
      </c>
      <c r="AM21" s="337" t="str">
        <f>IF(AL21=1,RANK(R21,R18:R21,0),"")</f>
        <v/>
      </c>
      <c r="AN21" s="337" t="str">
        <f>IF(AL21=1,RANK(AM21,AM18:AM21,1),"")</f>
        <v/>
      </c>
      <c r="AO21" s="337" t="str">
        <f>IF(AN21=1,COUNTIF(AG18:AG21,"=1")+1,"")</f>
        <v/>
      </c>
      <c r="AQ21" s="337">
        <f>IF(AG21="",IF(AO21="",T21,""),"")</f>
        <v>2</v>
      </c>
      <c r="AR21" s="337" t="str">
        <f>IF((MAX(AQ18:AQ21))=AQ21,IF(COUNTIF(AQ18:AQ21,(MAX(AQ18:AQ21)))&gt;1,"*",1),"")</f>
        <v/>
      </c>
      <c r="AS21" s="337" t="str">
        <f>IF(AR21="","",RANK(U21,U18:U21,0))</f>
        <v/>
      </c>
      <c r="AT21" s="337" t="str">
        <f>IF(AR21="","",RANK(AS21,AS18:AS21,1))</f>
        <v/>
      </c>
      <c r="AU21" s="337" t="str">
        <f>IF(AT21=1,RANK(R21,R18:R21,0),"")</f>
        <v/>
      </c>
      <c r="AV21" s="337" t="str">
        <f>IF(AT21=1,RANK(AU21,AU18:AU21,1),"")</f>
        <v/>
      </c>
      <c r="AW21" s="337" t="str">
        <f>IF(AV21=1,COUNTIF(AG18:AG21,"=1")+COUNTIF(AO18:AO21,"=2")+1,"")</f>
        <v/>
      </c>
      <c r="AY21" s="337">
        <f>IF(AG21="",IF(AO21="",IF(AW21="",IF(SUM(O21:Q21)=0,"",T21),""),""),"")</f>
        <v>2</v>
      </c>
      <c r="AZ21" s="337">
        <f>IF((MAX(AY18:AY21))=AY21,IF(COUNTIF(AY18:AY21,(MAX(AY18:AY21)))&gt;1,"*",1),"")</f>
        <v>1</v>
      </c>
      <c r="BA21" s="337">
        <f>IF(AZ21="","",RANK(U21,U18:U21,0))</f>
        <v>4</v>
      </c>
      <c r="BB21" s="337">
        <f>IF(AZ21="","",RANK(BA21,BA18:BA21,1))</f>
        <v>1</v>
      </c>
      <c r="BC21" s="337">
        <f>IF(BB21=1,RANK(R21,R18:R21,0),"")</f>
        <v>4</v>
      </c>
      <c r="BD21" s="337">
        <f>IF(BB21=1,RANK(BC21,BC18:BC21,1),"")</f>
        <v>1</v>
      </c>
      <c r="BE21" s="337">
        <f>IF(AW21="",IF(BD21=1,4,""),AW21)</f>
        <v>4</v>
      </c>
    </row>
    <row r="23" spans="1:57" ht="18.75" x14ac:dyDescent="0.15">
      <c r="B23" s="316" t="s">
        <v>68</v>
      </c>
      <c r="C23" s="317"/>
      <c r="D23" s="317" t="s">
        <v>67</v>
      </c>
    </row>
    <row r="24" spans="1:57" s="309" customFormat="1" ht="63" customHeight="1" x14ac:dyDescent="0.2">
      <c r="A24" s="318"/>
      <c r="B24" s="319"/>
      <c r="C24" s="452" t="str">
        <f>B25</f>
        <v>ＦＣ城東</v>
      </c>
      <c r="D24" s="453"/>
      <c r="E24" s="453"/>
      <c r="F24" s="453" t="str">
        <f>B26</f>
        <v>江東フレンドリー</v>
      </c>
      <c r="G24" s="453"/>
      <c r="H24" s="453"/>
      <c r="I24" s="453" t="str">
        <f>B27</f>
        <v>みなとＳＣ</v>
      </c>
      <c r="J24" s="453"/>
      <c r="K24" s="453"/>
      <c r="L24" s="453" t="str">
        <f>B28</f>
        <v>日本橋ＦＣ</v>
      </c>
      <c r="M24" s="453"/>
      <c r="N24" s="453"/>
      <c r="O24" s="325" t="s">
        <v>53</v>
      </c>
      <c r="P24" s="325" t="s">
        <v>54</v>
      </c>
      <c r="Q24" s="325" t="s">
        <v>55</v>
      </c>
      <c r="R24" s="325" t="s">
        <v>56</v>
      </c>
      <c r="S24" s="325" t="s">
        <v>57</v>
      </c>
      <c r="T24" s="325" t="s">
        <v>44</v>
      </c>
      <c r="U24" s="325" t="s">
        <v>58</v>
      </c>
      <c r="V24" s="327" t="s">
        <v>59</v>
      </c>
      <c r="X24" s="328"/>
      <c r="Y24" s="375"/>
      <c r="AB24" s="336" t="s">
        <v>60</v>
      </c>
      <c r="AC24" s="336"/>
      <c r="AD24" s="336"/>
      <c r="AE24" s="336"/>
      <c r="AF24" s="336"/>
      <c r="AG24" s="336"/>
      <c r="AI24" s="336"/>
      <c r="AJ24" s="336"/>
      <c r="AK24" s="336"/>
      <c r="AL24" s="336"/>
      <c r="AM24" s="336"/>
      <c r="AN24" s="336"/>
      <c r="AO24" s="336"/>
      <c r="AQ24" s="336"/>
      <c r="AR24" s="336"/>
      <c r="AS24" s="336"/>
      <c r="AT24" s="336"/>
      <c r="AU24" s="336"/>
      <c r="AV24" s="336"/>
      <c r="AW24" s="336"/>
      <c r="AY24" s="336"/>
      <c r="AZ24" s="336"/>
      <c r="BA24" s="336"/>
      <c r="BB24" s="336"/>
      <c r="BC24" s="336"/>
      <c r="BD24" s="336"/>
      <c r="BE24" s="336"/>
    </row>
    <row r="25" spans="1:57" s="310" customFormat="1" ht="21.75" customHeight="1" x14ac:dyDescent="0.15">
      <c r="A25" s="320"/>
      <c r="B25" s="321" t="str">
        <f>第14回参加チーム!E9</f>
        <v>ＦＣ城東</v>
      </c>
      <c r="C25" s="443"/>
      <c r="D25" s="444"/>
      <c r="E25" s="445"/>
      <c r="F25" s="422">
        <f>予選①試合時間!P21</f>
        <v>1</v>
      </c>
      <c r="G25" s="423" t="s">
        <v>61</v>
      </c>
      <c r="H25" s="424">
        <f>予選①試合時間!R21</f>
        <v>0</v>
      </c>
      <c r="I25" s="423">
        <f>予選①試合時間!P25</f>
        <v>1</v>
      </c>
      <c r="J25" s="423" t="s">
        <v>61</v>
      </c>
      <c r="K25" s="423">
        <f>予選①試合時間!R25</f>
        <v>2</v>
      </c>
      <c r="L25" s="422">
        <f>予選①試合時間!R29</f>
        <v>0</v>
      </c>
      <c r="M25" s="423" t="s">
        <v>61</v>
      </c>
      <c r="N25" s="424">
        <f>予選①試合時間!P29</f>
        <v>3</v>
      </c>
      <c r="O25" s="425">
        <f t="shared" ref="O25" si="39">IF(C25="",0,IF(C25&gt;E25,1,0))+IF(F25="",0,IF(F25&gt;H25,1,0))+IF(I25="",0,IF(I25&gt;K25,1,0))+IF(L25="",0,IF(L25&gt;N25,1,0))</f>
        <v>1</v>
      </c>
      <c r="P25" s="425">
        <f t="shared" ref="P25" si="40">IF(C25="",0,IF(C25=E25,1,0))+IF(F25="",0,IF(F25=H25,1,0))+IF(I25="",0,IF(I25=K25,1,0))+IF(L25="",0,IF(L25=N25,1,0))</f>
        <v>0</v>
      </c>
      <c r="Q25" s="425">
        <f t="shared" ref="Q25" si="41">IF(C25="",0,IF(C25&lt;E25,1,0))+IF(F25="",0,IF(F25&lt;H25,1,0))+IF(I25="",0,IF(I25&lt;K25,1,0))+IF(L25="",0,IF(L25&lt;N25,1,0))</f>
        <v>2</v>
      </c>
      <c r="R25" s="425">
        <f t="shared" ref="R25" si="42">IF(C25="",0,C25)+IF(F25="",0,F25)+IF(I25="",0,I25)+IF(L25="",0,L25)</f>
        <v>2</v>
      </c>
      <c r="S25" s="425">
        <f t="shared" ref="S25" si="43">IF(E25="",0,E25)+IF(H25="",0,H25)+IF(K25="",0,K25)+IF(N25="",0,N25)</f>
        <v>5</v>
      </c>
      <c r="T25" s="426">
        <f t="shared" ref="T25" si="44">(O25*3)+(P25*1)</f>
        <v>3</v>
      </c>
      <c r="U25" s="427">
        <f t="shared" ref="U25" si="45">R25-S25</f>
        <v>-3</v>
      </c>
      <c r="V25" s="428">
        <f t="shared" ref="V25" si="46">IF(SUM(O25:Q25)=0,"",IF(AG25="",IF(AO25="",IF(AW25="",IF(BE25="",5,BE25),AW25),AO25),AG25))</f>
        <v>3</v>
      </c>
      <c r="X25" s="329" t="s">
        <v>60</v>
      </c>
      <c r="Y25" s="372" t="str">
        <f>IF(V25="","",IF(V28="",IF(V25+V26+V27&gt;5,IF(V25=1,B25,IF(V26=1,B26,IF(V27=1,B27,IF(V28=1,B28)))),""),IF(V25+V26+V27+V28&gt;9,IF(V25=1,B25,IF(V26=1,B26,IF(V27=1,B27,IF(V28=1,B28)))),"")))</f>
        <v>日本橋ＦＣ</v>
      </c>
      <c r="AB25" s="337" t="str">
        <f>IF((MAX(T25:T28))=T25,IF(COUNTIF(T25:T28,(MAX(T25:T28)))&gt;1,"*",1),"")</f>
        <v/>
      </c>
      <c r="AC25" s="337" t="str">
        <f>IF(AB25="","",RANK(U25,U25:U28,0))</f>
        <v/>
      </c>
      <c r="AD25" s="337" t="str">
        <f>IF(AC25="","",RANK(AC25,AC25:AC28,1))</f>
        <v/>
      </c>
      <c r="AE25" s="337" t="str">
        <f>IF(AD25=1,RANK(R25,R25:R28,0),"")</f>
        <v/>
      </c>
      <c r="AF25" s="337" t="str">
        <f>IF(AE25="","",RANK(AE25,AE25:AE28,1))</f>
        <v/>
      </c>
      <c r="AG25" s="337" t="str">
        <f t="shared" ref="AG25" si="47">IF(AF25=1,1,"")</f>
        <v/>
      </c>
      <c r="AI25" s="337">
        <f t="shared" ref="AI25" si="48">IF(AG25=1,"",T25)</f>
        <v>3</v>
      </c>
      <c r="AJ25" s="337" t="str">
        <f>IF((MAX(AI25:AI28))=AI25,IF(COUNTIF(AI25:AI28,(MAX(AI25:AI28)))&gt;1,"*",1),"")</f>
        <v/>
      </c>
      <c r="AK25" s="337" t="str">
        <f>IF(AJ25="","",RANK(U25,U25:U28,0))</f>
        <v/>
      </c>
      <c r="AL25" s="337" t="str">
        <f>IF(AJ25="","",RANK(AK25,AK25:AK28,1))</f>
        <v/>
      </c>
      <c r="AM25" s="337" t="str">
        <f>IF(AL25=1,RANK(R25,R25:R28,0),"")</f>
        <v/>
      </c>
      <c r="AN25" s="337" t="str">
        <f>IF(AL25=1,RANK(AM25,AM25:AM28,1),"")</f>
        <v/>
      </c>
      <c r="AO25" s="337" t="str">
        <f>IF(AN25=1,COUNTIF(AG25:AG28,"=1")+1,"")</f>
        <v/>
      </c>
      <c r="AQ25" s="337">
        <f t="shared" ref="AQ25" si="49">IF(AG25="",IF(AO25="",T25,""),"")</f>
        <v>3</v>
      </c>
      <c r="AR25" s="337">
        <f>IF((MAX(AQ25:AQ28))=AQ25,IF(COUNTIF(AQ25:AQ28,(MAX(AQ25:AQ28)))&gt;1,"*",1),"")</f>
        <v>1</v>
      </c>
      <c r="AS25" s="337">
        <f>IF(AR25="","",RANK(U25,U25:U28,0))</f>
        <v>3</v>
      </c>
      <c r="AT25" s="337">
        <f>IF(AR25="","",RANK(AS25,AS25:AS28,1))</f>
        <v>1</v>
      </c>
      <c r="AU25" s="337">
        <f>IF(AT25=1,RANK(R25,R25:R28,0),"")</f>
        <v>3</v>
      </c>
      <c r="AV25" s="337">
        <f>IF(AT25=1,RANK(AU25,AU25:AU28,1),"")</f>
        <v>1</v>
      </c>
      <c r="AW25" s="337">
        <f>IF(AV25=1,COUNTIF(AG25:AG28,"=1")+COUNTIF(AO25:AO28,"=2")+1,"")</f>
        <v>3</v>
      </c>
      <c r="AY25" s="337" t="str">
        <f t="shared" ref="AY25" si="50">IF(AG25="",IF(AO25="",IF(AW25="",IF(SUM(O25:Q25)=0,"",T25),""),""),"")</f>
        <v/>
      </c>
      <c r="AZ25" s="337" t="str">
        <f>IF((MAX(AY25:AY28))=AY25,IF(COUNTIF(AY25:AY28,(MAX(AY25:AY28)))&gt;1,"*",1),"")</f>
        <v/>
      </c>
      <c r="BA25" s="337" t="str">
        <f>IF(AZ25="","",RANK(U25,U25:U28,0))</f>
        <v/>
      </c>
      <c r="BB25" s="337" t="str">
        <f>IF(AZ25="","",RANK(BA25,BA25:BA28,1))</f>
        <v/>
      </c>
      <c r="BC25" s="337" t="str">
        <f>IF(BB25=1,RANK(R25,R25:R28,0),"")</f>
        <v/>
      </c>
      <c r="BD25" s="337" t="str">
        <f>IF(BB25=1,RANK(BC25,BC25:BC28,1),"")</f>
        <v/>
      </c>
      <c r="BE25" s="337">
        <f t="shared" ref="BE25" si="51">IF(AW25="",IF(BD25=1,4,""),AW25)</f>
        <v>3</v>
      </c>
    </row>
    <row r="26" spans="1:57" s="310" customFormat="1" ht="21.75" customHeight="1" x14ac:dyDescent="0.15">
      <c r="A26" s="320"/>
      <c r="B26" s="322" t="str">
        <f>第14回参加チーム!G9</f>
        <v>江東フレンドリー</v>
      </c>
      <c r="C26" s="429">
        <f>IF(H25="","",H25)</f>
        <v>0</v>
      </c>
      <c r="D26" s="430" t="s">
        <v>61</v>
      </c>
      <c r="E26" s="430">
        <f>IF(F25="","",F25)</f>
        <v>1</v>
      </c>
      <c r="F26" s="446"/>
      <c r="G26" s="447"/>
      <c r="H26" s="448"/>
      <c r="I26" s="430">
        <f>予選①試合時間!E29</f>
        <v>0</v>
      </c>
      <c r="J26" s="430" t="s">
        <v>61</v>
      </c>
      <c r="K26" s="430">
        <f>予選①試合時間!G29</f>
        <v>7</v>
      </c>
      <c r="L26" s="431">
        <f>予選①試合時間!E25</f>
        <v>0</v>
      </c>
      <c r="M26" s="430" t="s">
        <v>61</v>
      </c>
      <c r="N26" s="432">
        <f>予選①試合時間!G25</f>
        <v>6</v>
      </c>
      <c r="O26" s="425">
        <f>IF(C26="",0,IF(C26&gt;E26,1,0))+IF(F26="",0,IF(F26&gt;H26,1,0))+IF(I26="",0,IF(I26&gt;K26,1,0))+IF(L26="",0,IF(L26&gt;N26,1,0))</f>
        <v>0</v>
      </c>
      <c r="P26" s="425">
        <f>IF(C26="",0,IF(C26=E26,1,0))+IF(F26="",0,IF(F26=H26,1,0))+IF(I26="",0,IF(I26=K26,1,0))+IF(L26="",0,IF(L26=N26,1,0))</f>
        <v>0</v>
      </c>
      <c r="Q26" s="425">
        <f>IF(C26="",0,IF(C26&lt;E26,1,0))+IF(F26="",0,IF(F26&lt;H26,1,0))+IF(I26="",0,IF(I26&lt;K26,1,0))+IF(L26="",0,IF(L26&lt;N26,1,0))</f>
        <v>3</v>
      </c>
      <c r="R26" s="425">
        <f>IF(C26="",0,C26)+IF(F26="",0,F26)+IF(I26="",0,I26)+IF(L26="",0,L26)</f>
        <v>0</v>
      </c>
      <c r="S26" s="425">
        <f>IF(E26="",0,E26)+IF(H26="",0,H26)+IF(K26="",0,K26)+IF(N26="",0,N26)</f>
        <v>14</v>
      </c>
      <c r="T26" s="426">
        <f>(O26*3)+(P26*1)</f>
        <v>0</v>
      </c>
      <c r="U26" s="427">
        <f>R26-S26</f>
        <v>-14</v>
      </c>
      <c r="V26" s="428">
        <f>IF(SUM(O26:Q26)=0,"",IF(AG26="",IF(AO26="",IF(AW26="",IF(BE26="",5,BE26),AW26),AO26),AG26))</f>
        <v>4</v>
      </c>
      <c r="X26" s="329" t="s">
        <v>62</v>
      </c>
      <c r="Y26" s="372" t="str">
        <f>IF(V26="","",IF(V28="",IF(V25+V26+V27&gt;5,IF(V25=2,B25,IF(V26=2,B26,IF(V27=2,B27,IF(V28=2,B28)))),""),IF(V25+V26+V27+V28&gt;9,IF(V25=2,B25,IF(V26=2,B26,IF(V27=2,B27,IF(V28=2,B28)))),"")))</f>
        <v>みなとＳＣ</v>
      </c>
      <c r="AB26" s="337" t="str">
        <f>IF((MAX(T25:T28))=T26,IF(COUNTIF(T25:T28,(MAX(T25:T28)))&gt;1,"*",1),"")</f>
        <v/>
      </c>
      <c r="AC26" s="337" t="str">
        <f>IF(AB26="","",RANK(U26,U25:U28,0))</f>
        <v/>
      </c>
      <c r="AD26" s="337" t="str">
        <f>IF(AC26="","",RANK(AC26,AC25:AC28,1))</f>
        <v/>
      </c>
      <c r="AE26" s="337" t="str">
        <f>IF(AD26=1,RANK(R26,R25:R28,0),"")</f>
        <v/>
      </c>
      <c r="AF26" s="337" t="str">
        <f>IF(AE26="","",RANK(AE26,AE25:AE28,1))</f>
        <v/>
      </c>
      <c r="AG26" s="337" t="str">
        <f>IF(AF26=1,1,"")</f>
        <v/>
      </c>
      <c r="AI26" s="337">
        <f>IF(AG26=1,"",T26)</f>
        <v>0</v>
      </c>
      <c r="AJ26" s="337" t="str">
        <f>IF((MAX(AI25:AI28))=AI26,IF(COUNTIF(AI25:AI28,(MAX(AI25:AI28)))&gt;1,"*",1),"")</f>
        <v/>
      </c>
      <c r="AK26" s="337" t="str">
        <f>IF(AJ26="","",RANK(U26,U25:U28,0))</f>
        <v/>
      </c>
      <c r="AL26" s="337" t="str">
        <f>IF(AJ26="","",RANK(AK26,AK25:AK28,1))</f>
        <v/>
      </c>
      <c r="AM26" s="337" t="str">
        <f>IF(AL26=1,RANK(R26,R25:R28,0),"")</f>
        <v/>
      </c>
      <c r="AN26" s="337" t="str">
        <f>IF(AL26=1,RANK(AM26,AM25:AM28,1),"")</f>
        <v/>
      </c>
      <c r="AO26" s="337" t="str">
        <f>IF(AN26=1,COUNTIF(AG25:AG28,"=1")+1,"")</f>
        <v/>
      </c>
      <c r="AQ26" s="337">
        <f>IF(AG26="",IF(AO26="",T26,""),"")</f>
        <v>0</v>
      </c>
      <c r="AR26" s="337" t="str">
        <f>IF((MAX(AQ25:AQ28))=AQ26,IF(COUNTIF(AQ25:AQ28,(MAX(AQ25:AQ28)))&gt;1,"*",1),"")</f>
        <v/>
      </c>
      <c r="AS26" s="337" t="str">
        <f>IF(AR26="","",RANK(U26,U25:U28,0))</f>
        <v/>
      </c>
      <c r="AT26" s="337" t="str">
        <f>IF(AR26="","",RANK(AS26,AS25:AS28,1))</f>
        <v/>
      </c>
      <c r="AU26" s="337" t="str">
        <f>IF(AT26=1,RANK(R26,R25:R28,0),"")</f>
        <v/>
      </c>
      <c r="AV26" s="337" t="str">
        <f>IF(AT26=1,RANK(AU26,AU25:AU28,1),"")</f>
        <v/>
      </c>
      <c r="AW26" s="337" t="str">
        <f>IF(AV26=1,COUNTIF(AG25:AG28,"=1")+COUNTIF(AO25:AO28,"=2")+1,"")</f>
        <v/>
      </c>
      <c r="AY26" s="337">
        <f>IF(AG26="",IF(AO26="",IF(AW26="",IF(SUM(O26:Q26)=0,"",T26),""),""),"")</f>
        <v>0</v>
      </c>
      <c r="AZ26" s="337">
        <f>IF((MAX(AY25:AY28))=AY26,IF(COUNTIF(AY25:AY28,(MAX(AY25:AY28)))&gt;1,"*",1),"")</f>
        <v>1</v>
      </c>
      <c r="BA26" s="337">
        <f>IF(AZ26="","",RANK(U26,U25:U28,0))</f>
        <v>4</v>
      </c>
      <c r="BB26" s="337">
        <f>IF(AZ26="","",RANK(BA26,BA25:BA28,1))</f>
        <v>1</v>
      </c>
      <c r="BC26" s="337">
        <f>IF(BB26=1,RANK(R26,R25:R28,0),"")</f>
        <v>4</v>
      </c>
      <c r="BD26" s="337">
        <f>IF(BB26=1,RANK(BC26,BC25:BC28,1),"")</f>
        <v>1</v>
      </c>
      <c r="BE26" s="337">
        <f>IF(AW26="",IF(BD26=1,4,""),AW26)</f>
        <v>4</v>
      </c>
    </row>
    <row r="27" spans="1:57" s="310" customFormat="1" ht="21.75" customHeight="1" x14ac:dyDescent="0.15">
      <c r="A27" s="320"/>
      <c r="B27" s="322" t="str">
        <f>第14回参加チーム!I9</f>
        <v>みなとＳＣ</v>
      </c>
      <c r="C27" s="429">
        <f>IF(K25="","",K25)</f>
        <v>2</v>
      </c>
      <c r="D27" s="430" t="s">
        <v>61</v>
      </c>
      <c r="E27" s="430">
        <f>IF(I25="","",I25)</f>
        <v>1</v>
      </c>
      <c r="F27" s="431">
        <f>IF(K26="","",K26)</f>
        <v>7</v>
      </c>
      <c r="G27" s="430" t="s">
        <v>61</v>
      </c>
      <c r="H27" s="432">
        <f>IF(I26="","",I26)</f>
        <v>0</v>
      </c>
      <c r="I27" s="446"/>
      <c r="J27" s="447"/>
      <c r="K27" s="448"/>
      <c r="L27" s="431">
        <f>予選①試合時間!E21</f>
        <v>1</v>
      </c>
      <c r="M27" s="430" t="s">
        <v>61</v>
      </c>
      <c r="N27" s="432">
        <f>予選①試合時間!G21</f>
        <v>1</v>
      </c>
      <c r="O27" s="425">
        <f>IF(C27="",0,IF(C27&gt;E27,1,0))+IF(F27="",0,IF(F27&gt;H27,1,0))+IF(I27="",0,IF(I27&gt;K27,1,0))+IF(L27="",0,IF(L27&gt;N27,1,0))</f>
        <v>2</v>
      </c>
      <c r="P27" s="425">
        <f>IF(C27="",0,IF(C27=E27,1,0))+IF(F27="",0,IF(F27=H27,1,0))+IF(I27="",0,IF(I27=K27,1,0))+IF(L27="",0,IF(L27=N27,1,0))</f>
        <v>1</v>
      </c>
      <c r="Q27" s="425">
        <f>IF(C27="",0,IF(C27&lt;E27,1,0))+IF(F27="",0,IF(F27&lt;H27,1,0))+IF(I27="",0,IF(I27&lt;K27,1,0))+IF(L27="",0,IF(L27&lt;N27,1,0))</f>
        <v>0</v>
      </c>
      <c r="R27" s="425">
        <f>IF(C27="",0,C27)+IF(F27="",0,F27)+IF(I27="",0,I27)+IF(L27="",0,L27)</f>
        <v>10</v>
      </c>
      <c r="S27" s="425">
        <f>IF(E27="",0,E27)+IF(H27="",0,H27)+IF(K27="",0,K27)+IF(N27="",0,N27)</f>
        <v>2</v>
      </c>
      <c r="T27" s="426">
        <f>(O27*3)+(P27*1)</f>
        <v>7</v>
      </c>
      <c r="U27" s="427">
        <f>R27-S27</f>
        <v>8</v>
      </c>
      <c r="V27" s="428">
        <f>IF(SUM(O27:Q27)=0,"",IF(AG27="",IF(AO27="",IF(AW27="",IF(BE27="",5,BE27),AW27),AO27),AG27))</f>
        <v>2</v>
      </c>
      <c r="X27" s="330" t="s">
        <v>63</v>
      </c>
      <c r="Y27" s="376" t="str">
        <f>IF(V27="","",IF(V28="",IF(V25+V26+V27&gt;5,IF(V25=3,B25,IF(V26=3,B26,IF(V27=3,B27,IF(V28=3,B28)))),""),IF(V25+V26+V27+V28&gt;9,IF(V25=3,B25,IF(V26=3,B26,IF(V27=3,B27,IF(V28=3,B28)))),"")))</f>
        <v>ＦＣ城東</v>
      </c>
      <c r="AB27" s="337" t="str">
        <f>IF((MAX(T25:T28))=T27,IF(COUNTIF(T25:T28,(MAX(T25:T28)))&gt;1,"*",1),"")</f>
        <v>*</v>
      </c>
      <c r="AC27" s="337">
        <f>IF(AB27="","",RANK(U27,U25:U28,0))</f>
        <v>2</v>
      </c>
      <c r="AD27" s="337">
        <f>IF(AC27="","",RANK(AC27,AC25:AC28,1))</f>
        <v>2</v>
      </c>
      <c r="AE27" s="337" t="str">
        <f>IF(AD27=1,RANK(R27,R25:R28,0),"")</f>
        <v/>
      </c>
      <c r="AF27" s="337" t="str">
        <f>IF(AE27="","",RANK(AE27,AE25:AE28,1))</f>
        <v/>
      </c>
      <c r="AG27" s="337" t="str">
        <f>IF(AF27=1,1,"")</f>
        <v/>
      </c>
      <c r="AI27" s="337">
        <f>IF(AG27=1,"",T27)</f>
        <v>7</v>
      </c>
      <c r="AJ27" s="337">
        <f>IF((MAX(AI25:AI28))=AI27,IF(COUNTIF(AI25:AI28,(MAX(AI25:AI28)))&gt;1,"*",1),"")</f>
        <v>1</v>
      </c>
      <c r="AK27" s="337">
        <f>IF(AJ27="","",RANK(U27,U25:U28,0))</f>
        <v>2</v>
      </c>
      <c r="AL27" s="337">
        <f>IF(AJ27="","",RANK(AK27,AK25:AK28,1))</f>
        <v>1</v>
      </c>
      <c r="AM27" s="337">
        <f>IF(AL27=1,RANK(R27,R25:R28,0),"")</f>
        <v>1</v>
      </c>
      <c r="AN27" s="337">
        <f>IF(AL27=1,RANK(AM27,AM25:AM28,1),"")</f>
        <v>1</v>
      </c>
      <c r="AO27" s="337">
        <f>IF(AN27=1,COUNTIF(AG25:AG28,"=1")+1,"")</f>
        <v>2</v>
      </c>
      <c r="AQ27" s="337" t="str">
        <f>IF(AG27="",IF(AO27="",T27,""),"")</f>
        <v/>
      </c>
      <c r="AR27" s="337" t="str">
        <f>IF((MAX(AQ25:AQ28))=AQ27,IF(COUNTIF(AQ25:AQ28,(MAX(AQ25:AQ28)))&gt;1,"*",1),"")</f>
        <v/>
      </c>
      <c r="AS27" s="337" t="str">
        <f>IF(AR27="","",RANK(U27,U25:U28,0))</f>
        <v/>
      </c>
      <c r="AT27" s="337" t="str">
        <f>IF(AR27="","",RANK(AS27,AS25:AS28,1))</f>
        <v/>
      </c>
      <c r="AU27" s="337" t="str">
        <f>IF(AT27=1,RANK(R27,R25:R28,0),"")</f>
        <v/>
      </c>
      <c r="AV27" s="337" t="str">
        <f>IF(AT27=1,RANK(AU27,AU25:AU28,1),"")</f>
        <v/>
      </c>
      <c r="AW27" s="337" t="str">
        <f>IF(AV27=1,COUNTIF(AG25:AG28,"=1")+COUNTIF(AO25:AO28,"=2")+1,"")</f>
        <v/>
      </c>
      <c r="AY27" s="337" t="str">
        <f>IF(AG27="",IF(AO27="",IF(AW27="",IF(SUM(O27:Q27)=0,"",T27),""),""),"")</f>
        <v/>
      </c>
      <c r="AZ27" s="337" t="str">
        <f>IF((MAX(AY25:AY28))=AY27,IF(COUNTIF(AY25:AY28,(MAX(AY25:AY28)))&gt;1,"*",1),"")</f>
        <v/>
      </c>
      <c r="BA27" s="337" t="str">
        <f>IF(AZ27="","",RANK(U27,U25:U28,0))</f>
        <v/>
      </c>
      <c r="BB27" s="337" t="str">
        <f>IF(AZ27="","",RANK(BA27,BA25:BA28,1))</f>
        <v/>
      </c>
      <c r="BC27" s="337" t="str">
        <f>IF(BB27=1,RANK(R27,R25:R28,0),"")</f>
        <v/>
      </c>
      <c r="BD27" s="337" t="str">
        <f>IF(BB27=1,RANK(BC27,BC25:BC28,1),"")</f>
        <v/>
      </c>
      <c r="BE27" s="337" t="str">
        <f>IF(AW27="",IF(BD27=1,4,""),AW27)</f>
        <v/>
      </c>
    </row>
    <row r="28" spans="1:57" s="310" customFormat="1" ht="21.75" customHeight="1" x14ac:dyDescent="0.15">
      <c r="A28" s="320"/>
      <c r="B28" s="323" t="str">
        <f>第14回参加チーム!K9</f>
        <v>日本橋ＦＣ</v>
      </c>
      <c r="C28" s="433">
        <f>IF(N25="","",N25)</f>
        <v>3</v>
      </c>
      <c r="D28" s="434" t="s">
        <v>61</v>
      </c>
      <c r="E28" s="434">
        <f>IF(L25="","",L25)</f>
        <v>0</v>
      </c>
      <c r="F28" s="435">
        <f>IF(N26="","",N26)</f>
        <v>6</v>
      </c>
      <c r="G28" s="434" t="s">
        <v>61</v>
      </c>
      <c r="H28" s="436">
        <f>IF(L26="","",L26)</f>
        <v>0</v>
      </c>
      <c r="I28" s="434">
        <f>IF(N27="","",N27)</f>
        <v>1</v>
      </c>
      <c r="J28" s="434" t="s">
        <v>61</v>
      </c>
      <c r="K28" s="434">
        <f>IF(L27="","",L27)</f>
        <v>1</v>
      </c>
      <c r="L28" s="449"/>
      <c r="M28" s="450"/>
      <c r="N28" s="451"/>
      <c r="O28" s="437">
        <f>IF(C28="",0,IF(C28&gt;E28,1,0))+IF(F28="",0,IF(F28&gt;H28,1,0))+IF(I28="",0,IF(I28&gt;K28,1,0))+IF(L28="",0,IF(L28&gt;N28,1,0))</f>
        <v>2</v>
      </c>
      <c r="P28" s="437">
        <f>IF(C28="",0,IF(C28=E28,1,0))+IF(F28="",0,IF(F28=H28,1,0))+IF(I28="",0,IF(I28=K28,1,0))+IF(L28="",0,IF(L28=N28,1,0))</f>
        <v>1</v>
      </c>
      <c r="Q28" s="437">
        <f>IF(C28="",0,IF(C28&lt;E28,1,0))+IF(F28="",0,IF(F28&lt;H28,1,0))+IF(I28="",0,IF(I28&lt;K28,1,0))+IF(L28="",0,IF(L28&lt;N28,1,0))</f>
        <v>0</v>
      </c>
      <c r="R28" s="437">
        <f>IF(C28="",0,C28)+IF(F28="",0,F28)+IF(I28="",0,I28)+IF(L28="",0,L28)</f>
        <v>10</v>
      </c>
      <c r="S28" s="437">
        <f>IF(E28="",0,E28)+IF(H28="",0,H28)+IF(K28="",0,K28)+IF(N28="",0,N28)</f>
        <v>1</v>
      </c>
      <c r="T28" s="438">
        <f>(O28*3)+(P28*1)</f>
        <v>7</v>
      </c>
      <c r="U28" s="439">
        <f>R28-S28</f>
        <v>9</v>
      </c>
      <c r="V28" s="440">
        <f>IF(SUM(O28:Q28)=0,"",IF(AG28="",IF(AO28="",IF(AW28="",IF(BE28="",5,BE28),AW28),AO28),AG28))</f>
        <v>1</v>
      </c>
      <c r="X28" s="331" t="s">
        <v>64</v>
      </c>
      <c r="Y28" s="374" t="str">
        <f>IF(V28="","",IF(V28="",IF(V25+V26+V27&gt;5,IF(V25=4,B25,IF(V26=4,B26,IF(V27=4,B27,IF(V28=4,B28)))),""),IF(V25+V26+V27+V28&gt;9,IF(V25=4,B25,IF(V26=4,B26,IF(V27=4,B27,IF(V28=4,B28)))),"")))</f>
        <v>江東フレンドリー</v>
      </c>
      <c r="AB28" s="337" t="str">
        <f>IF((MAX(T25:T28))=T28,IF(COUNTIF(T25:T28,(MAX(T25:T28)))&gt;1,"*",1),"")</f>
        <v>*</v>
      </c>
      <c r="AC28" s="337">
        <f>IF(AB28="","",RANK(U28,U25:U28,0))</f>
        <v>1</v>
      </c>
      <c r="AD28" s="337">
        <f>IF(AC28="","",RANK(AC28,AC25:AC28,1))</f>
        <v>1</v>
      </c>
      <c r="AE28" s="337">
        <f>IF(AD28=1,RANK(R28,R25:R28,0),"")</f>
        <v>1</v>
      </c>
      <c r="AF28" s="337">
        <f>IF(AE28="","",RANK(AE28,AE25:AE28,1))</f>
        <v>1</v>
      </c>
      <c r="AG28" s="337">
        <f>IF(AF28=1,1,"")</f>
        <v>1</v>
      </c>
      <c r="AI28" s="337" t="str">
        <f>IF(AG28=1,"",T28)</f>
        <v/>
      </c>
      <c r="AJ28" s="337" t="str">
        <f>IF((MAX(AI25:AI28))=AI28,IF(COUNTIF(AI25:AI28,(MAX(AI25:AI28)))&gt;1,"*",1),"")</f>
        <v/>
      </c>
      <c r="AK28" s="337" t="str">
        <f>IF(AJ28="","",RANK(U28,U25:U28,0))</f>
        <v/>
      </c>
      <c r="AL28" s="337" t="str">
        <f>IF(AJ28="","",RANK(AK28,AK25:AK28,1))</f>
        <v/>
      </c>
      <c r="AM28" s="337" t="str">
        <f>IF(AL28=1,RANK(R28,R25:R28,0),"")</f>
        <v/>
      </c>
      <c r="AN28" s="337" t="str">
        <f>IF(AL28=1,RANK(AM28,AM25:AM28,1),"")</f>
        <v/>
      </c>
      <c r="AO28" s="337" t="str">
        <f>IF(AN28=1,COUNTIF(AG25:AG28,"=1")+1,"")</f>
        <v/>
      </c>
      <c r="AQ28" s="337" t="str">
        <f>IF(AG28="",IF(AO28="",T28,""),"")</f>
        <v/>
      </c>
      <c r="AR28" s="337" t="str">
        <f>IF((MAX(AQ25:AQ28))=AQ28,IF(COUNTIF(AQ25:AQ28,(MAX(AQ25:AQ28)))&gt;1,"*",1),"")</f>
        <v/>
      </c>
      <c r="AS28" s="337" t="str">
        <f>IF(AR28="","",RANK(U28,U25:U28,0))</f>
        <v/>
      </c>
      <c r="AT28" s="337" t="str">
        <f>IF(AR28="","",RANK(AS28,AS25:AS28,1))</f>
        <v/>
      </c>
      <c r="AU28" s="337" t="str">
        <f>IF(AT28=1,RANK(R28,R25:R28,0),"")</f>
        <v/>
      </c>
      <c r="AV28" s="337" t="str">
        <f>IF(AT28=1,RANK(AU28,AU25:AU28,1),"")</f>
        <v/>
      </c>
      <c r="AW28" s="337" t="str">
        <f>IF(AV28=1,COUNTIF(AG25:AG28,"=1")+COUNTIF(AO25:AO28,"=2")+1,"")</f>
        <v/>
      </c>
      <c r="AY28" s="337" t="str">
        <f>IF(AG28="",IF(AO28="",IF(AW28="",IF(SUM(O28:Q28)=0,"",T28),""),""),"")</f>
        <v/>
      </c>
      <c r="AZ28" s="337" t="str">
        <f>IF((MAX(AY25:AY28))=AY28,IF(COUNTIF(AY25:AY28,(MAX(AY25:AY28)))&gt;1,"*",1),"")</f>
        <v/>
      </c>
      <c r="BA28" s="337" t="str">
        <f>IF(AZ28="","",RANK(U28,U25:U28,0))</f>
        <v/>
      </c>
      <c r="BB28" s="337" t="str">
        <f>IF(AZ28="","",RANK(BA28,BA25:BA28,1))</f>
        <v/>
      </c>
      <c r="BC28" s="337" t="str">
        <f>IF(BB28=1,RANK(R28,R25:R28,0),"")</f>
        <v/>
      </c>
      <c r="BD28" s="337" t="str">
        <f>IF(BB28=1,RANK(BC28,BC25:BC28,1),"")</f>
        <v/>
      </c>
      <c r="BE28" s="337" t="str">
        <f>IF(AW28="",IF(BD28=1,4,""),AW28)</f>
        <v/>
      </c>
    </row>
  </sheetData>
  <mergeCells count="32">
    <mergeCell ref="C3:E3"/>
    <mergeCell ref="F3:H3"/>
    <mergeCell ref="I3:K3"/>
    <mergeCell ref="L3:N3"/>
    <mergeCell ref="C4:E4"/>
    <mergeCell ref="F5:H5"/>
    <mergeCell ref="I6:K6"/>
    <mergeCell ref="L7:N7"/>
    <mergeCell ref="C10:E10"/>
    <mergeCell ref="F10:H10"/>
    <mergeCell ref="I10:K10"/>
    <mergeCell ref="L10:N10"/>
    <mergeCell ref="C11:E11"/>
    <mergeCell ref="F12:H12"/>
    <mergeCell ref="I13:K13"/>
    <mergeCell ref="L14:N14"/>
    <mergeCell ref="C17:E17"/>
    <mergeCell ref="F17:H17"/>
    <mergeCell ref="I17:K17"/>
    <mergeCell ref="L17:N17"/>
    <mergeCell ref="C25:E25"/>
    <mergeCell ref="F26:H26"/>
    <mergeCell ref="I27:K27"/>
    <mergeCell ref="L28:N28"/>
    <mergeCell ref="C18:E18"/>
    <mergeCell ref="F19:H19"/>
    <mergeCell ref="I20:K20"/>
    <mergeCell ref="L21:N21"/>
    <mergeCell ref="C24:E24"/>
    <mergeCell ref="F24:H24"/>
    <mergeCell ref="I24:K24"/>
    <mergeCell ref="L24:N24"/>
  </mergeCells>
  <phoneticPr fontId="73"/>
  <conditionalFormatting sqref="X3:Y7 X10:Y14 X17:Y21 X24:Y28">
    <cfRule type="cellIs" dxfId="3" priority="1" stopIfTrue="1" operator="equal">
      <formula>"○"</formula>
    </cfRule>
    <cfRule type="cellIs" priority="2" stopIfTrue="1" operator="equal">
      <formula>"△"</formula>
    </cfRule>
    <cfRule type="cellIs" dxfId="2" priority="3" stopIfTrue="1" operator="equal">
      <formula>"×"</formula>
    </cfRule>
  </conditionalFormatting>
  <pageMargins left="0.16944444444444401" right="0.32986111111111099" top="0.67986111111111103" bottom="0.98333333333333295" header="0.40972222222222199" footer="0.51180555555555596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view="pageBreakPreview" topLeftCell="A40" zoomScale="75" zoomScaleNormal="50" zoomScaleSheetLayoutView="75" workbookViewId="0">
      <selection activeCell="C19" sqref="C19:E29"/>
    </sheetView>
  </sheetViews>
  <sheetFormatPr defaultColWidth="9" defaultRowHeight="14.25" x14ac:dyDescent="0.15"/>
  <cols>
    <col min="1" max="1" width="5" style="161" customWidth="1"/>
    <col min="2" max="2" width="12.25" style="162" customWidth="1"/>
    <col min="3" max="3" width="4.125" style="163" customWidth="1"/>
    <col min="4" max="4" width="14.125" style="158" customWidth="1"/>
    <col min="5" max="5" width="4" style="164" customWidth="1"/>
    <col min="6" max="6" width="4" style="158" customWidth="1"/>
    <col min="7" max="7" width="4" style="164" customWidth="1"/>
    <col min="8" max="8" width="14.125" style="158" customWidth="1"/>
    <col min="9" max="9" width="5.625" style="158" customWidth="1"/>
    <col min="10" max="10" width="5.625" style="165" customWidth="1"/>
    <col min="11" max="11" width="13.5" style="165" hidden="1" customWidth="1"/>
    <col min="12" max="12" width="7" style="340" customWidth="1"/>
    <col min="13" max="13" width="3.625" style="162" customWidth="1"/>
    <col min="14" max="14" width="7" style="340" customWidth="1"/>
    <col min="15" max="15" width="14.75" style="158" customWidth="1"/>
    <col min="16" max="16" width="4" style="164" customWidth="1"/>
    <col min="17" max="17" width="4" style="158" customWidth="1"/>
    <col min="18" max="18" width="4" style="164" customWidth="1"/>
    <col min="19" max="19" width="15.125" style="158" customWidth="1"/>
    <col min="20" max="20" width="5.625" style="158" customWidth="1"/>
    <col min="21" max="21" width="5.625" style="165" customWidth="1"/>
    <col min="22" max="22" width="13.5" style="165" hidden="1" customWidth="1"/>
    <col min="23" max="23" width="3.875" style="163" customWidth="1"/>
    <col min="24" max="24" width="6.875" style="166" customWidth="1"/>
    <col min="25" max="25" width="2.75" style="166" customWidth="1"/>
    <col min="26" max="26" width="6.875" style="166" customWidth="1"/>
    <col min="27" max="29" width="11.625" style="158" customWidth="1"/>
    <col min="30" max="30" width="14" style="158" customWidth="1"/>
    <col min="31" max="256" width="9" style="166"/>
  </cols>
  <sheetData>
    <row r="1" spans="1:30" s="156" customFormat="1" ht="21" x14ac:dyDescent="0.15">
      <c r="A1" s="167"/>
      <c r="B1" s="168"/>
      <c r="C1" s="169"/>
      <c r="D1" s="170"/>
      <c r="E1" s="171"/>
      <c r="F1" s="170"/>
      <c r="G1" s="171"/>
      <c r="H1" s="170"/>
      <c r="I1" s="170"/>
      <c r="J1" s="220"/>
      <c r="K1" s="220"/>
      <c r="L1" s="341"/>
      <c r="M1" s="221"/>
      <c r="N1" s="341"/>
      <c r="O1" s="220"/>
      <c r="P1" s="222"/>
      <c r="Q1" s="220"/>
      <c r="R1" s="222"/>
      <c r="S1" s="220"/>
      <c r="T1" s="220"/>
      <c r="U1" s="220"/>
      <c r="V1" s="220"/>
      <c r="W1" s="169"/>
      <c r="AA1" s="307"/>
      <c r="AB1" s="307"/>
      <c r="AC1" s="307"/>
      <c r="AD1" s="307"/>
    </row>
    <row r="2" spans="1:30" s="157" customFormat="1" ht="19.5" customHeight="1" x14ac:dyDescent="0.15">
      <c r="A2" s="461" t="s">
        <v>69</v>
      </c>
      <c r="B2" s="462"/>
      <c r="C2" s="172"/>
      <c r="D2" s="173" t="s">
        <v>70</v>
      </c>
      <c r="E2" s="174"/>
      <c r="F2" s="173"/>
      <c r="G2" s="174"/>
      <c r="H2" s="173"/>
      <c r="I2" s="173"/>
      <c r="J2" s="223"/>
      <c r="K2" s="224"/>
      <c r="L2" s="342"/>
      <c r="M2" s="226"/>
      <c r="N2" s="343"/>
      <c r="O2" s="173" t="s">
        <v>71</v>
      </c>
      <c r="P2" s="174"/>
      <c r="Q2" s="293"/>
      <c r="R2" s="174"/>
      <c r="S2" s="173"/>
      <c r="T2" s="173"/>
      <c r="U2" s="294"/>
      <c r="V2" s="295"/>
      <c r="W2" s="296"/>
    </row>
    <row r="3" spans="1:30" s="158" customFormat="1" ht="18.75" customHeight="1" x14ac:dyDescent="0.15">
      <c r="A3" s="463"/>
      <c r="B3" s="464"/>
      <c r="C3" s="175"/>
      <c r="D3" s="176" t="s">
        <v>72</v>
      </c>
      <c r="E3" s="177"/>
      <c r="F3" s="176"/>
      <c r="G3" s="177"/>
      <c r="H3" s="176"/>
      <c r="I3" s="176"/>
      <c r="J3" s="228"/>
      <c r="K3" s="228"/>
      <c r="L3" s="344">
        <v>0.38541666666666702</v>
      </c>
      <c r="M3" s="230" t="s">
        <v>73</v>
      </c>
      <c r="N3" s="345"/>
      <c r="O3" s="176" t="s">
        <v>72</v>
      </c>
      <c r="P3" s="177"/>
      <c r="Q3" s="176"/>
      <c r="R3" s="177"/>
      <c r="S3" s="176"/>
      <c r="T3" s="176"/>
      <c r="U3" s="279"/>
      <c r="V3" s="297"/>
      <c r="W3" s="298"/>
    </row>
    <row r="4" spans="1:30" s="159" customFormat="1" x14ac:dyDescent="0.15">
      <c r="A4" s="465"/>
      <c r="B4" s="466"/>
      <c r="C4" s="178"/>
      <c r="D4" s="179"/>
      <c r="E4" s="180"/>
      <c r="F4" s="179"/>
      <c r="G4" s="180"/>
      <c r="H4" s="179"/>
      <c r="I4" s="232" t="s">
        <v>74</v>
      </c>
      <c r="J4" s="233" t="s">
        <v>75</v>
      </c>
      <c r="K4" s="234" t="s">
        <v>76</v>
      </c>
      <c r="L4" s="346">
        <v>3.4722222222222199E-3</v>
      </c>
      <c r="M4" s="236"/>
      <c r="N4" s="347">
        <v>1.59722222222222E-2</v>
      </c>
      <c r="O4" s="238"/>
      <c r="P4" s="239"/>
      <c r="Q4" s="238"/>
      <c r="R4" s="239"/>
      <c r="S4" s="238"/>
      <c r="T4" s="232" t="s">
        <v>74</v>
      </c>
      <c r="U4" s="304" t="s">
        <v>75</v>
      </c>
      <c r="V4" s="299" t="s">
        <v>76</v>
      </c>
      <c r="W4" s="300"/>
    </row>
    <row r="5" spans="1:30" ht="51" customHeight="1" x14ac:dyDescent="0.15">
      <c r="A5" s="473" t="s">
        <v>77</v>
      </c>
      <c r="B5" s="181" t="s">
        <v>78</v>
      </c>
      <c r="C5" s="458" t="s">
        <v>79</v>
      </c>
      <c r="D5" s="212" t="str">
        <f>予選①リーグ戦表!B4</f>
        <v>スターキッカーズ Ａ</v>
      </c>
      <c r="E5" s="183">
        <v>1</v>
      </c>
      <c r="F5" s="184" t="s">
        <v>80</v>
      </c>
      <c r="G5" s="183">
        <v>0</v>
      </c>
      <c r="H5" s="185" t="str">
        <f>予選①リーグ戦表!B5</f>
        <v>五砂ＦＣ</v>
      </c>
      <c r="I5" s="240" t="str">
        <f>D15</f>
        <v>新浜ＦＣ</v>
      </c>
      <c r="J5" s="241" t="str">
        <f>H15</f>
        <v>Ｊスターズ</v>
      </c>
      <c r="K5" s="242" t="str">
        <f>H15</f>
        <v>Ｊスターズ</v>
      </c>
      <c r="L5" s="348">
        <v>0.40625</v>
      </c>
      <c r="M5" s="244" t="s">
        <v>81</v>
      </c>
      <c r="N5" s="349">
        <f>L5+$N$4</f>
        <v>0.42222222222222222</v>
      </c>
      <c r="O5" s="185" t="str">
        <f>予選①リーグ戦表!B6</f>
        <v>ＦＣ大島</v>
      </c>
      <c r="P5" s="183">
        <v>0</v>
      </c>
      <c r="Q5" s="184" t="s">
        <v>80</v>
      </c>
      <c r="R5" s="183">
        <v>0</v>
      </c>
      <c r="S5" s="185" t="str">
        <f>予選①リーグ戦表!B7</f>
        <v>宮本ＪＳＣ</v>
      </c>
      <c r="T5" s="240" t="str">
        <f>O15</f>
        <v>深川レインボーズ</v>
      </c>
      <c r="U5" s="241" t="str">
        <f>S15</f>
        <v>中野木ＦＣ</v>
      </c>
      <c r="V5" s="301" t="str">
        <f>S15</f>
        <v>中野木ＦＣ</v>
      </c>
      <c r="W5" s="458" t="s">
        <v>79</v>
      </c>
    </row>
    <row r="6" spans="1:30" ht="18.75" customHeight="1" x14ac:dyDescent="0.15">
      <c r="A6" s="474"/>
      <c r="B6" s="186"/>
      <c r="C6" s="459"/>
      <c r="D6" s="187"/>
      <c r="E6" s="188"/>
      <c r="F6" s="189"/>
      <c r="G6" s="190"/>
      <c r="H6" s="191"/>
      <c r="I6" s="246"/>
      <c r="J6" s="247"/>
      <c r="K6" s="248"/>
      <c r="L6" s="350"/>
      <c r="M6" s="250"/>
      <c r="N6" s="351"/>
      <c r="O6" s="252"/>
      <c r="P6" s="188"/>
      <c r="Q6" s="189"/>
      <c r="R6" s="190"/>
      <c r="S6" s="252"/>
      <c r="T6" s="246"/>
      <c r="U6" s="247"/>
      <c r="V6" s="248"/>
      <c r="W6" s="459"/>
    </row>
    <row r="7" spans="1:30" ht="51.75" customHeight="1" x14ac:dyDescent="0.15">
      <c r="A7" s="474"/>
      <c r="B7" s="186" t="s">
        <v>82</v>
      </c>
      <c r="C7" s="459"/>
      <c r="D7" s="192" t="str">
        <f>予選①リーグ戦表!B11</f>
        <v>Ｊスターズ</v>
      </c>
      <c r="E7" s="193">
        <v>1</v>
      </c>
      <c r="F7" s="194" t="s">
        <v>80</v>
      </c>
      <c r="G7" s="193">
        <v>0</v>
      </c>
      <c r="H7" s="196" t="str">
        <f>予選①リーグ戦表!B12</f>
        <v>深川レインボーズ</v>
      </c>
      <c r="I7" s="253" t="str">
        <f t="shared" ref="I7" si="0">D5</f>
        <v>スターキッカーズ Ａ</v>
      </c>
      <c r="J7" s="254" t="str">
        <f t="shared" ref="J7" si="1">H5</f>
        <v>五砂ＦＣ</v>
      </c>
      <c r="K7" s="255" t="str">
        <f t="shared" ref="K7" si="2">H5</f>
        <v>五砂ＦＣ</v>
      </c>
      <c r="L7" s="352">
        <f>N5+$L$4</f>
        <v>0.42569444444444443</v>
      </c>
      <c r="M7" s="257" t="s">
        <v>81</v>
      </c>
      <c r="N7" s="353">
        <f>L7+$N$4</f>
        <v>0.44166666666666665</v>
      </c>
      <c r="O7" s="302" t="str">
        <f>予選①リーグ戦表!B13</f>
        <v>中野木ＦＣ</v>
      </c>
      <c r="P7" s="193">
        <v>1</v>
      </c>
      <c r="Q7" s="194" t="s">
        <v>80</v>
      </c>
      <c r="R7" s="193">
        <v>3</v>
      </c>
      <c r="S7" s="302" t="str">
        <f>予選①リーグ戦表!B14</f>
        <v>新浜ＦＣ</v>
      </c>
      <c r="T7" s="253" t="str">
        <f t="shared" ref="T7" si="3">O5</f>
        <v>ＦＣ大島</v>
      </c>
      <c r="U7" s="254" t="str">
        <f t="shared" ref="U7" si="4">S5</f>
        <v>宮本ＪＳＣ</v>
      </c>
      <c r="V7" s="301" t="str">
        <f t="shared" ref="V7" si="5">S5</f>
        <v>宮本ＪＳＣ</v>
      </c>
      <c r="W7" s="459"/>
    </row>
    <row r="8" spans="1:30" ht="18.75" customHeight="1" x14ac:dyDescent="0.15">
      <c r="A8" s="474"/>
      <c r="B8" s="186"/>
      <c r="C8" s="459"/>
      <c r="D8" s="187"/>
      <c r="E8" s="188"/>
      <c r="F8" s="189"/>
      <c r="G8" s="190"/>
      <c r="H8" s="191"/>
      <c r="I8" s="246"/>
      <c r="J8" s="247"/>
      <c r="K8" s="248"/>
      <c r="L8" s="350"/>
      <c r="M8" s="250"/>
      <c r="N8" s="351"/>
      <c r="O8" s="252"/>
      <c r="P8" s="188"/>
      <c r="Q8" s="189"/>
      <c r="R8" s="190"/>
      <c r="S8" s="252"/>
      <c r="T8" s="246"/>
      <c r="U8" s="247"/>
      <c r="V8" s="248"/>
      <c r="W8" s="459"/>
    </row>
    <row r="9" spans="1:30" ht="51" customHeight="1" x14ac:dyDescent="0.15">
      <c r="A9" s="474"/>
      <c r="B9" s="186" t="s">
        <v>83</v>
      </c>
      <c r="C9" s="459"/>
      <c r="D9" s="213" t="str">
        <f>予選①リーグ戦表!B4</f>
        <v>スターキッカーズ Ａ</v>
      </c>
      <c r="E9" s="193">
        <v>1</v>
      </c>
      <c r="F9" s="194" t="s">
        <v>80</v>
      </c>
      <c r="G9" s="193">
        <v>2</v>
      </c>
      <c r="H9" s="196" t="str">
        <f>予選①リーグ戦表!B6</f>
        <v>ＦＣ大島</v>
      </c>
      <c r="I9" s="253" t="str">
        <f>D7</f>
        <v>Ｊスターズ</v>
      </c>
      <c r="J9" s="254" t="str">
        <f>H7</f>
        <v>深川レインボーズ</v>
      </c>
      <c r="K9" s="255" t="str">
        <f>H7</f>
        <v>深川レインボーズ</v>
      </c>
      <c r="L9" s="352">
        <f>N7+$L$4</f>
        <v>0.44513888888888886</v>
      </c>
      <c r="M9" s="257" t="s">
        <v>81</v>
      </c>
      <c r="N9" s="353">
        <f>L9+$N$4</f>
        <v>0.46111111111111108</v>
      </c>
      <c r="O9" s="196" t="str">
        <f>予選①リーグ戦表!B5</f>
        <v>五砂ＦＣ</v>
      </c>
      <c r="P9" s="193">
        <v>0</v>
      </c>
      <c r="Q9" s="194" t="s">
        <v>80</v>
      </c>
      <c r="R9" s="193">
        <v>4</v>
      </c>
      <c r="S9" s="196" t="str">
        <f>予選①リーグ戦表!B7</f>
        <v>宮本ＪＳＣ</v>
      </c>
      <c r="T9" s="253" t="str">
        <f>O7</f>
        <v>中野木ＦＣ</v>
      </c>
      <c r="U9" s="254" t="str">
        <f>S7</f>
        <v>新浜ＦＣ</v>
      </c>
      <c r="V9" s="255" t="str">
        <f>S7</f>
        <v>新浜ＦＣ</v>
      </c>
      <c r="W9" s="459"/>
    </row>
    <row r="10" spans="1:30" ht="18.75" customHeight="1" x14ac:dyDescent="0.15">
      <c r="A10" s="474"/>
      <c r="B10" s="186"/>
      <c r="C10" s="459"/>
      <c r="D10" s="187"/>
      <c r="E10" s="188"/>
      <c r="F10" s="189"/>
      <c r="G10" s="190"/>
      <c r="H10" s="191"/>
      <c r="I10" s="246"/>
      <c r="J10" s="247"/>
      <c r="K10" s="248"/>
      <c r="L10" s="350"/>
      <c r="M10" s="250"/>
      <c r="N10" s="351"/>
      <c r="O10" s="252"/>
      <c r="P10" s="188"/>
      <c r="Q10" s="189"/>
      <c r="R10" s="190"/>
      <c r="S10" s="252"/>
      <c r="T10" s="246"/>
      <c r="U10" s="247"/>
      <c r="V10" s="248"/>
      <c r="W10" s="459"/>
    </row>
    <row r="11" spans="1:30" ht="51" customHeight="1" x14ac:dyDescent="0.15">
      <c r="A11" s="474"/>
      <c r="B11" s="186" t="s">
        <v>84</v>
      </c>
      <c r="C11" s="459"/>
      <c r="D11" s="192" t="str">
        <f>予選①リーグ戦表!B11</f>
        <v>Ｊスターズ</v>
      </c>
      <c r="E11" s="193">
        <v>2</v>
      </c>
      <c r="F11" s="194" t="s">
        <v>80</v>
      </c>
      <c r="G11" s="193">
        <v>1</v>
      </c>
      <c r="H11" s="196" t="str">
        <f>予選①リーグ戦表!B13</f>
        <v>中野木ＦＣ</v>
      </c>
      <c r="I11" s="253" t="str">
        <f>D9</f>
        <v>スターキッカーズ Ａ</v>
      </c>
      <c r="J11" s="254" t="str">
        <f>H9</f>
        <v>ＦＣ大島</v>
      </c>
      <c r="K11" s="255" t="str">
        <f>H9</f>
        <v>ＦＣ大島</v>
      </c>
      <c r="L11" s="352">
        <f>N9+$L$4</f>
        <v>0.46458333333333329</v>
      </c>
      <c r="M11" s="257" t="s">
        <v>81</v>
      </c>
      <c r="N11" s="353">
        <f>L11+$N$4</f>
        <v>0.48055555555555551</v>
      </c>
      <c r="O11" s="196" t="str">
        <f>予選①リーグ戦表!B12</f>
        <v>深川レインボーズ</v>
      </c>
      <c r="P11" s="193">
        <v>2</v>
      </c>
      <c r="Q11" s="194" t="s">
        <v>80</v>
      </c>
      <c r="R11" s="193">
        <v>1</v>
      </c>
      <c r="S11" s="196" t="str">
        <f>予選①リーグ戦表!B14</f>
        <v>新浜ＦＣ</v>
      </c>
      <c r="T11" s="253" t="str">
        <f>O9</f>
        <v>五砂ＦＣ</v>
      </c>
      <c r="U11" s="254" t="str">
        <f>S9</f>
        <v>宮本ＪＳＣ</v>
      </c>
      <c r="V11" s="255" t="str">
        <f>S9</f>
        <v>宮本ＪＳＣ</v>
      </c>
      <c r="W11" s="459"/>
    </row>
    <row r="12" spans="1:30" ht="18.75" customHeight="1" x14ac:dyDescent="0.15">
      <c r="A12" s="474"/>
      <c r="B12" s="186"/>
      <c r="C12" s="459"/>
      <c r="D12" s="187"/>
      <c r="E12" s="188"/>
      <c r="F12" s="189"/>
      <c r="G12" s="190"/>
      <c r="H12" s="191"/>
      <c r="I12" s="246"/>
      <c r="J12" s="247"/>
      <c r="K12" s="248"/>
      <c r="L12" s="350"/>
      <c r="M12" s="250"/>
      <c r="N12" s="351"/>
      <c r="O12" s="252"/>
      <c r="P12" s="188"/>
      <c r="Q12" s="189"/>
      <c r="R12" s="190"/>
      <c r="S12" s="252"/>
      <c r="T12" s="246"/>
      <c r="U12" s="247"/>
      <c r="V12" s="248"/>
      <c r="W12" s="459"/>
    </row>
    <row r="13" spans="1:30" ht="51" customHeight="1" x14ac:dyDescent="0.15">
      <c r="A13" s="474"/>
      <c r="B13" s="186" t="s">
        <v>85</v>
      </c>
      <c r="C13" s="459"/>
      <c r="D13" s="192" t="str">
        <f>予選①リーグ戦表!B7</f>
        <v>宮本ＪＳＣ</v>
      </c>
      <c r="E13" s="193">
        <v>2</v>
      </c>
      <c r="F13" s="194" t="s">
        <v>80</v>
      </c>
      <c r="G13" s="193">
        <v>0</v>
      </c>
      <c r="H13" s="195" t="str">
        <f>予選①リーグ戦表!B4</f>
        <v>スターキッカーズ Ａ</v>
      </c>
      <c r="I13" s="253" t="str">
        <f>D11</f>
        <v>Ｊスターズ</v>
      </c>
      <c r="J13" s="254" t="str">
        <f>H11</f>
        <v>中野木ＦＣ</v>
      </c>
      <c r="K13" s="255" t="str">
        <f>H11</f>
        <v>中野木ＦＣ</v>
      </c>
      <c r="L13" s="352">
        <f>N11+$L$4</f>
        <v>0.48402777777777772</v>
      </c>
      <c r="M13" s="257" t="s">
        <v>81</v>
      </c>
      <c r="N13" s="353">
        <f>L13+$N$4</f>
        <v>0.49999999999999994</v>
      </c>
      <c r="O13" s="196" t="str">
        <f>予選①リーグ戦表!B5</f>
        <v>五砂ＦＣ</v>
      </c>
      <c r="P13" s="193">
        <v>0</v>
      </c>
      <c r="Q13" s="194" t="s">
        <v>80</v>
      </c>
      <c r="R13" s="193">
        <v>5</v>
      </c>
      <c r="S13" s="196" t="str">
        <f>予選①リーグ戦表!B6</f>
        <v>ＦＣ大島</v>
      </c>
      <c r="T13" s="253" t="str">
        <f>O11</f>
        <v>深川レインボーズ</v>
      </c>
      <c r="U13" s="254" t="str">
        <f>S11</f>
        <v>新浜ＦＣ</v>
      </c>
      <c r="V13" s="255" t="str">
        <f>S11</f>
        <v>新浜ＦＣ</v>
      </c>
      <c r="W13" s="459"/>
    </row>
    <row r="14" spans="1:30" ht="18.75" customHeight="1" x14ac:dyDescent="0.15">
      <c r="A14" s="474"/>
      <c r="B14" s="197"/>
      <c r="C14" s="459"/>
      <c r="D14" s="198"/>
      <c r="E14" s="199"/>
      <c r="F14" s="200"/>
      <c r="G14" s="201"/>
      <c r="H14" s="202"/>
      <c r="I14" s="260"/>
      <c r="J14" s="261"/>
      <c r="K14" s="262"/>
      <c r="L14" s="354"/>
      <c r="M14" s="264"/>
      <c r="N14" s="355"/>
      <c r="O14" s="266"/>
      <c r="P14" s="199"/>
      <c r="Q14" s="200"/>
      <c r="R14" s="201"/>
      <c r="S14" s="266"/>
      <c r="T14" s="260"/>
      <c r="U14" s="261"/>
      <c r="V14" s="262"/>
      <c r="W14" s="459"/>
    </row>
    <row r="15" spans="1:30" ht="51" customHeight="1" x14ac:dyDescent="0.15">
      <c r="A15" s="474"/>
      <c r="B15" s="203" t="s">
        <v>86</v>
      </c>
      <c r="C15" s="460"/>
      <c r="D15" s="204" t="str">
        <f>予選①リーグ戦表!B14</f>
        <v>新浜ＦＣ</v>
      </c>
      <c r="E15" s="205">
        <v>0</v>
      </c>
      <c r="F15" s="206" t="s">
        <v>80</v>
      </c>
      <c r="G15" s="205">
        <v>1</v>
      </c>
      <c r="H15" s="207" t="str">
        <f>予選①リーグ戦表!B11</f>
        <v>Ｊスターズ</v>
      </c>
      <c r="I15" s="253" t="str">
        <f>D13</f>
        <v>宮本ＪＳＣ</v>
      </c>
      <c r="J15" s="254" t="str">
        <f>H13</f>
        <v>スターキッカーズ Ａ</v>
      </c>
      <c r="K15" s="267" t="str">
        <f>H13</f>
        <v>スターキッカーズ Ａ</v>
      </c>
      <c r="L15" s="356">
        <f>N13+$L$4</f>
        <v>0.50347222222222221</v>
      </c>
      <c r="M15" s="269" t="s">
        <v>81</v>
      </c>
      <c r="N15" s="357">
        <f>L15+$N$4</f>
        <v>0.51944444444444438</v>
      </c>
      <c r="O15" s="207" t="str">
        <f>予選①リーグ戦表!B12</f>
        <v>深川レインボーズ</v>
      </c>
      <c r="P15" s="205">
        <v>0</v>
      </c>
      <c r="Q15" s="206" t="s">
        <v>80</v>
      </c>
      <c r="R15" s="205">
        <v>0</v>
      </c>
      <c r="S15" s="207" t="str">
        <f>予選①リーグ戦表!B13</f>
        <v>中野木ＦＣ</v>
      </c>
      <c r="T15" s="253" t="str">
        <f>O13</f>
        <v>五砂ＦＣ</v>
      </c>
      <c r="U15" s="254" t="str">
        <f>S13</f>
        <v>ＦＣ大島</v>
      </c>
      <c r="V15" s="267" t="str">
        <f>S13</f>
        <v>ＦＣ大島</v>
      </c>
      <c r="W15" s="460"/>
    </row>
    <row r="16" spans="1:30" s="160" customFormat="1" ht="18" customHeight="1" x14ac:dyDescent="0.15">
      <c r="A16" s="467" t="s">
        <v>87</v>
      </c>
      <c r="B16" s="468"/>
      <c r="C16" s="208"/>
      <c r="D16" s="209" t="s">
        <v>70</v>
      </c>
      <c r="E16" s="210"/>
      <c r="F16" s="211"/>
      <c r="G16" s="210"/>
      <c r="H16" s="211"/>
      <c r="I16" s="211"/>
      <c r="J16" s="272"/>
      <c r="K16" s="273"/>
      <c r="L16" s="358"/>
      <c r="M16" s="275"/>
      <c r="N16" s="359"/>
      <c r="O16" s="277" t="s">
        <v>71</v>
      </c>
      <c r="P16" s="210"/>
      <c r="Q16" s="211"/>
      <c r="R16" s="210"/>
      <c r="S16" s="211"/>
      <c r="T16" s="211"/>
      <c r="U16" s="272"/>
      <c r="V16" s="273"/>
      <c r="W16" s="303"/>
    </row>
    <row r="17" spans="1:30" s="160" customFormat="1" ht="18" customHeight="1" x14ac:dyDescent="0.15">
      <c r="A17" s="469"/>
      <c r="B17" s="470"/>
      <c r="C17" s="175"/>
      <c r="D17" s="176" t="s">
        <v>72</v>
      </c>
      <c r="E17" s="177"/>
      <c r="F17" s="176"/>
      <c r="G17" s="177"/>
      <c r="H17" s="176"/>
      <c r="I17" s="176"/>
      <c r="J17" s="278"/>
      <c r="K17" s="279"/>
      <c r="L17" s="344">
        <v>0.53125</v>
      </c>
      <c r="M17" s="230" t="s">
        <v>73</v>
      </c>
      <c r="N17" s="345"/>
      <c r="O17" s="176" t="s">
        <v>72</v>
      </c>
      <c r="P17" s="177"/>
      <c r="Q17" s="176"/>
      <c r="R17" s="177"/>
      <c r="S17" s="176"/>
      <c r="T17" s="176"/>
      <c r="U17" s="278"/>
      <c r="V17" s="279"/>
      <c r="W17" s="298"/>
    </row>
    <row r="18" spans="1:30" s="160" customFormat="1" ht="18" customHeight="1" x14ac:dyDescent="0.15">
      <c r="A18" s="471"/>
      <c r="B18" s="472"/>
      <c r="C18" s="178"/>
      <c r="D18" s="179"/>
      <c r="E18" s="180"/>
      <c r="F18" s="179"/>
      <c r="G18" s="180"/>
      <c r="H18" s="179"/>
      <c r="I18" s="232" t="s">
        <v>74</v>
      </c>
      <c r="J18" s="233" t="s">
        <v>75</v>
      </c>
      <c r="K18" s="280" t="s">
        <v>76</v>
      </c>
      <c r="L18" s="346">
        <v>3.4722222222222199E-3</v>
      </c>
      <c r="M18" s="236"/>
      <c r="N18" s="347">
        <v>1.59722222222222E-2</v>
      </c>
      <c r="O18" s="238"/>
      <c r="P18" s="239"/>
      <c r="Q18" s="238"/>
      <c r="R18" s="239"/>
      <c r="S18" s="238"/>
      <c r="T18" s="232" t="s">
        <v>74</v>
      </c>
      <c r="U18" s="304" t="s">
        <v>75</v>
      </c>
      <c r="V18" s="299" t="s">
        <v>76</v>
      </c>
      <c r="W18" s="300"/>
    </row>
    <row r="19" spans="1:30" ht="51" customHeight="1" x14ac:dyDescent="0.15">
      <c r="A19" s="473" t="s">
        <v>88</v>
      </c>
      <c r="B19" s="181" t="s">
        <v>78</v>
      </c>
      <c r="C19" s="458" t="s">
        <v>79</v>
      </c>
      <c r="D19" s="182" t="str">
        <f>予選①リーグ戦表!B18</f>
        <v>砂町ＳＣ</v>
      </c>
      <c r="E19" s="183">
        <v>1</v>
      </c>
      <c r="F19" s="184" t="s">
        <v>80</v>
      </c>
      <c r="G19" s="183">
        <v>1</v>
      </c>
      <c r="H19" s="185" t="str">
        <f>予選①リーグ戦表!B19</f>
        <v>ＹＭＣＡ</v>
      </c>
      <c r="I19" s="240" t="str">
        <f>D29</f>
        <v>江東フレンドリー</v>
      </c>
      <c r="J19" s="241" t="str">
        <f>H29</f>
        <v>みなとＳＣ</v>
      </c>
      <c r="K19" s="242" t="str">
        <f>H29</f>
        <v>みなとＳＣ</v>
      </c>
      <c r="L19" s="348">
        <v>0.54166666666666696</v>
      </c>
      <c r="M19" s="244" t="s">
        <v>81</v>
      </c>
      <c r="N19" s="349">
        <f>L19+$N$4</f>
        <v>0.55763888888888913</v>
      </c>
      <c r="O19" s="281" t="str">
        <f>予選①リーグ戦表!B20</f>
        <v>ブルーファイターズＦＣ</v>
      </c>
      <c r="P19" s="183">
        <v>3</v>
      </c>
      <c r="Q19" s="184" t="s">
        <v>80</v>
      </c>
      <c r="R19" s="183">
        <v>0</v>
      </c>
      <c r="S19" s="281" t="str">
        <f>予選①リーグ戦表!B21</f>
        <v>潤徳ガルーダＦＣ</v>
      </c>
      <c r="T19" s="240" t="str">
        <f>O29</f>
        <v>日本橋ＦＣ</v>
      </c>
      <c r="U19" s="241" t="str">
        <f>S29</f>
        <v>ＦＣ城東</v>
      </c>
      <c r="V19" s="301" t="str">
        <f>S29</f>
        <v>ＦＣ城東</v>
      </c>
      <c r="W19" s="458" t="s">
        <v>79</v>
      </c>
      <c r="AA19" s="166"/>
      <c r="AB19" s="166"/>
      <c r="AC19" s="166"/>
      <c r="AD19" s="166"/>
    </row>
    <row r="20" spans="1:30" ht="18.75" customHeight="1" x14ac:dyDescent="0.15">
      <c r="A20" s="474"/>
      <c r="B20" s="186"/>
      <c r="C20" s="459"/>
      <c r="D20" s="187"/>
      <c r="E20" s="188"/>
      <c r="F20" s="189"/>
      <c r="G20" s="190"/>
      <c r="H20" s="191"/>
      <c r="I20" s="246"/>
      <c r="J20" s="247"/>
      <c r="K20" s="248"/>
      <c r="L20" s="350"/>
      <c r="M20" s="250"/>
      <c r="N20" s="351"/>
      <c r="O20" s="282"/>
      <c r="P20" s="188"/>
      <c r="Q20" s="189"/>
      <c r="R20" s="190"/>
      <c r="S20" s="282"/>
      <c r="T20" s="246"/>
      <c r="U20" s="247"/>
      <c r="V20" s="248"/>
      <c r="W20" s="459"/>
    </row>
    <row r="21" spans="1:30" ht="51" customHeight="1" x14ac:dyDescent="0.15">
      <c r="A21" s="474"/>
      <c r="B21" s="186" t="s">
        <v>82</v>
      </c>
      <c r="C21" s="459"/>
      <c r="D21" s="192" t="str">
        <f>予選①リーグ戦表!B27</f>
        <v>みなとＳＣ</v>
      </c>
      <c r="E21" s="193">
        <v>1</v>
      </c>
      <c r="F21" s="194" t="s">
        <v>80</v>
      </c>
      <c r="G21" s="193">
        <v>1</v>
      </c>
      <c r="H21" s="196" t="str">
        <f>予選①リーグ戦表!B28</f>
        <v>日本橋ＦＣ</v>
      </c>
      <c r="I21" s="253" t="str">
        <f t="shared" ref="I21" si="6">D19</f>
        <v>砂町ＳＣ</v>
      </c>
      <c r="J21" s="254" t="str">
        <f t="shared" ref="J21" si="7">H19</f>
        <v>ＹＭＣＡ</v>
      </c>
      <c r="K21" s="255" t="str">
        <f t="shared" ref="K21" si="8">H19</f>
        <v>ＹＭＣＡ</v>
      </c>
      <c r="L21" s="352">
        <f>N19+$L$4</f>
        <v>0.56111111111111134</v>
      </c>
      <c r="M21" s="257" t="s">
        <v>81</v>
      </c>
      <c r="N21" s="353">
        <f>L21+$N$4</f>
        <v>0.5770833333333335</v>
      </c>
      <c r="O21" s="360" t="str">
        <f>予選①リーグ戦表!B25</f>
        <v>ＦＣ城東</v>
      </c>
      <c r="P21" s="193">
        <v>1</v>
      </c>
      <c r="Q21" s="194" t="s">
        <v>80</v>
      </c>
      <c r="R21" s="193">
        <v>0</v>
      </c>
      <c r="S21" s="283" t="str">
        <f>予選①リーグ戦表!B26</f>
        <v>江東フレンドリー</v>
      </c>
      <c r="T21" s="253" t="str">
        <f t="shared" ref="T21" si="9">O19</f>
        <v>ブルーファイターズＦＣ</v>
      </c>
      <c r="U21" s="254" t="str">
        <f t="shared" ref="U21" si="10">S19</f>
        <v>潤徳ガルーダＦＣ</v>
      </c>
      <c r="V21" s="301" t="str">
        <f t="shared" ref="V21" si="11">S19</f>
        <v>潤徳ガルーダＦＣ</v>
      </c>
      <c r="W21" s="459"/>
    </row>
    <row r="22" spans="1:30" ht="18.75" customHeight="1" x14ac:dyDescent="0.15">
      <c r="A22" s="474"/>
      <c r="B22" s="186"/>
      <c r="C22" s="459"/>
      <c r="D22" s="187"/>
      <c r="E22" s="188"/>
      <c r="F22" s="189"/>
      <c r="G22" s="190"/>
      <c r="H22" s="191"/>
      <c r="I22" s="246"/>
      <c r="J22" s="247"/>
      <c r="K22" s="248"/>
      <c r="L22" s="350"/>
      <c r="M22" s="250"/>
      <c r="N22" s="351"/>
      <c r="O22" s="282"/>
      <c r="P22" s="188"/>
      <c r="Q22" s="189"/>
      <c r="R22" s="190"/>
      <c r="S22" s="282"/>
      <c r="T22" s="246"/>
      <c r="U22" s="247"/>
      <c r="V22" s="248"/>
      <c r="W22" s="459"/>
    </row>
    <row r="23" spans="1:30" ht="51" customHeight="1" x14ac:dyDescent="0.15">
      <c r="A23" s="474"/>
      <c r="B23" s="186" t="s">
        <v>83</v>
      </c>
      <c r="C23" s="459"/>
      <c r="D23" s="192" t="str">
        <f>予選①リーグ戦表!B18</f>
        <v>砂町ＳＣ</v>
      </c>
      <c r="E23" s="193">
        <v>1</v>
      </c>
      <c r="F23" s="194" t="s">
        <v>80</v>
      </c>
      <c r="G23" s="193">
        <v>1</v>
      </c>
      <c r="H23" s="196" t="str">
        <f>予選①リーグ戦表!B20</f>
        <v>ブルーファイターズＦＣ</v>
      </c>
      <c r="I23" s="253" t="str">
        <f>D21</f>
        <v>みなとＳＣ</v>
      </c>
      <c r="J23" s="254" t="str">
        <f>H21</f>
        <v>日本橋ＦＣ</v>
      </c>
      <c r="K23" s="255" t="str">
        <f>H21</f>
        <v>日本橋ＦＣ</v>
      </c>
      <c r="L23" s="352">
        <f>N21+$L$4</f>
        <v>0.58055555555555571</v>
      </c>
      <c r="M23" s="257" t="s">
        <v>81</v>
      </c>
      <c r="N23" s="353">
        <f>L23+$N$4</f>
        <v>0.59652777777777788</v>
      </c>
      <c r="O23" s="284" t="str">
        <f>予選①リーグ戦表!B19</f>
        <v>ＹＭＣＡ</v>
      </c>
      <c r="P23" s="193">
        <v>1</v>
      </c>
      <c r="Q23" s="194" t="s">
        <v>80</v>
      </c>
      <c r="R23" s="193">
        <v>1</v>
      </c>
      <c r="S23" s="284" t="str">
        <f>予選①リーグ戦表!B21</f>
        <v>潤徳ガルーダＦＣ</v>
      </c>
      <c r="T23" s="253" t="str">
        <f>O21</f>
        <v>ＦＣ城東</v>
      </c>
      <c r="U23" s="254" t="str">
        <f>S21</f>
        <v>江東フレンドリー</v>
      </c>
      <c r="V23" s="255" t="str">
        <f>S21</f>
        <v>江東フレンドリー</v>
      </c>
      <c r="W23" s="459"/>
    </row>
    <row r="24" spans="1:30" ht="18.75" customHeight="1" x14ac:dyDescent="0.15">
      <c r="A24" s="474"/>
      <c r="B24" s="186"/>
      <c r="C24" s="459"/>
      <c r="D24" s="187"/>
      <c r="E24" s="188"/>
      <c r="F24" s="189"/>
      <c r="G24" s="190"/>
      <c r="H24" s="191"/>
      <c r="I24" s="246"/>
      <c r="J24" s="247"/>
      <c r="K24" s="248"/>
      <c r="L24" s="350"/>
      <c r="M24" s="250"/>
      <c r="N24" s="351"/>
      <c r="O24" s="282"/>
      <c r="P24" s="188"/>
      <c r="Q24" s="189"/>
      <c r="R24" s="190"/>
      <c r="S24" s="282"/>
      <c r="T24" s="246"/>
      <c r="U24" s="247"/>
      <c r="V24" s="248"/>
      <c r="W24" s="459"/>
    </row>
    <row r="25" spans="1:30" ht="51" customHeight="1" x14ac:dyDescent="0.15">
      <c r="A25" s="474"/>
      <c r="B25" s="186" t="s">
        <v>84</v>
      </c>
      <c r="C25" s="459"/>
      <c r="D25" s="192" t="str">
        <f>予選①リーグ戦表!B26</f>
        <v>江東フレンドリー</v>
      </c>
      <c r="E25" s="193">
        <v>0</v>
      </c>
      <c r="F25" s="194" t="s">
        <v>80</v>
      </c>
      <c r="G25" s="193">
        <v>6</v>
      </c>
      <c r="H25" s="196" t="str">
        <f>予選①リーグ戦表!B28</f>
        <v>日本橋ＦＣ</v>
      </c>
      <c r="I25" s="253" t="str">
        <f>D23</f>
        <v>砂町ＳＣ</v>
      </c>
      <c r="J25" s="254" t="str">
        <f>H23</f>
        <v>ブルーファイターズＦＣ</v>
      </c>
      <c r="K25" s="255" t="str">
        <f>H23</f>
        <v>ブルーファイターズＦＣ</v>
      </c>
      <c r="L25" s="352">
        <f>N23+$L$4</f>
        <v>0.60000000000000009</v>
      </c>
      <c r="M25" s="257" t="s">
        <v>81</v>
      </c>
      <c r="N25" s="353">
        <f>L25+$N$4</f>
        <v>0.61597222222222225</v>
      </c>
      <c r="O25" s="361" t="str">
        <f>予選①リーグ戦表!B25</f>
        <v>ＦＣ城東</v>
      </c>
      <c r="P25" s="193">
        <v>1</v>
      </c>
      <c r="Q25" s="194" t="s">
        <v>80</v>
      </c>
      <c r="R25" s="193">
        <v>2</v>
      </c>
      <c r="S25" s="284" t="str">
        <f>予選①リーグ戦表!B27</f>
        <v>みなとＳＣ</v>
      </c>
      <c r="T25" s="253" t="str">
        <f>O23</f>
        <v>ＹＭＣＡ</v>
      </c>
      <c r="U25" s="254" t="str">
        <f>S23</f>
        <v>潤徳ガルーダＦＣ</v>
      </c>
      <c r="V25" s="255" t="str">
        <f>S23</f>
        <v>潤徳ガルーダＦＣ</v>
      </c>
      <c r="W25" s="459"/>
    </row>
    <row r="26" spans="1:30" ht="18.75" customHeight="1" x14ac:dyDescent="0.15">
      <c r="A26" s="474"/>
      <c r="B26" s="186"/>
      <c r="C26" s="459"/>
      <c r="D26" s="187"/>
      <c r="E26" s="188"/>
      <c r="F26" s="189"/>
      <c r="G26" s="190"/>
      <c r="H26" s="191"/>
      <c r="I26" s="246"/>
      <c r="J26" s="247"/>
      <c r="K26" s="248"/>
      <c r="L26" s="350"/>
      <c r="M26" s="250"/>
      <c r="N26" s="351"/>
      <c r="O26" s="282"/>
      <c r="P26" s="188"/>
      <c r="Q26" s="189"/>
      <c r="R26" s="190"/>
      <c r="S26" s="282"/>
      <c r="T26" s="246"/>
      <c r="U26" s="247"/>
      <c r="V26" s="248"/>
      <c r="W26" s="459"/>
    </row>
    <row r="27" spans="1:30" ht="51" customHeight="1" x14ac:dyDescent="0.15">
      <c r="A27" s="474"/>
      <c r="B27" s="186" t="s">
        <v>85</v>
      </c>
      <c r="C27" s="459"/>
      <c r="D27" s="192" t="str">
        <f>予選①リーグ戦表!B21</f>
        <v>潤徳ガルーダＦＣ</v>
      </c>
      <c r="E27" s="193">
        <v>0</v>
      </c>
      <c r="F27" s="194" t="s">
        <v>80</v>
      </c>
      <c r="G27" s="193">
        <v>0</v>
      </c>
      <c r="H27" s="196" t="str">
        <f>予選①リーグ戦表!B18</f>
        <v>砂町ＳＣ</v>
      </c>
      <c r="I27" s="253" t="str">
        <f>D25</f>
        <v>江東フレンドリー</v>
      </c>
      <c r="J27" s="254" t="str">
        <f>H25</f>
        <v>日本橋ＦＣ</v>
      </c>
      <c r="K27" s="255" t="str">
        <f>H25</f>
        <v>日本橋ＦＣ</v>
      </c>
      <c r="L27" s="352">
        <f>N25+$L$4</f>
        <v>0.61944444444444446</v>
      </c>
      <c r="M27" s="257" t="s">
        <v>81</v>
      </c>
      <c r="N27" s="353">
        <f>L27+$N$4</f>
        <v>0.63541666666666663</v>
      </c>
      <c r="O27" s="284" t="str">
        <f>予選①リーグ戦表!B19</f>
        <v>ＹＭＣＡ</v>
      </c>
      <c r="P27" s="193">
        <v>1</v>
      </c>
      <c r="Q27" s="194" t="s">
        <v>80</v>
      </c>
      <c r="R27" s="193">
        <v>0</v>
      </c>
      <c r="S27" s="284" t="str">
        <f>予選①リーグ戦表!B20</f>
        <v>ブルーファイターズＦＣ</v>
      </c>
      <c r="T27" s="253" t="str">
        <f>O25</f>
        <v>ＦＣ城東</v>
      </c>
      <c r="U27" s="254" t="str">
        <f>S25</f>
        <v>みなとＳＣ</v>
      </c>
      <c r="V27" s="255" t="str">
        <f>S25</f>
        <v>みなとＳＣ</v>
      </c>
      <c r="W27" s="459"/>
    </row>
    <row r="28" spans="1:30" ht="18.75" customHeight="1" x14ac:dyDescent="0.15">
      <c r="A28" s="474"/>
      <c r="B28" s="186"/>
      <c r="C28" s="459"/>
      <c r="D28" s="187"/>
      <c r="E28" s="199"/>
      <c r="F28" s="200"/>
      <c r="G28" s="201"/>
      <c r="H28" s="191"/>
      <c r="I28" s="260"/>
      <c r="J28" s="261"/>
      <c r="K28" s="248"/>
      <c r="L28" s="350"/>
      <c r="M28" s="250"/>
      <c r="N28" s="351"/>
      <c r="O28" s="282"/>
      <c r="P28" s="199"/>
      <c r="Q28" s="200"/>
      <c r="R28" s="201"/>
      <c r="S28" s="282"/>
      <c r="T28" s="260"/>
      <c r="U28" s="261"/>
      <c r="V28" s="262"/>
      <c r="W28" s="459"/>
    </row>
    <row r="29" spans="1:30" ht="51" customHeight="1" x14ac:dyDescent="0.15">
      <c r="A29" s="474"/>
      <c r="B29" s="197" t="s">
        <v>86</v>
      </c>
      <c r="C29" s="460"/>
      <c r="D29" s="204" t="str">
        <f>予選①リーグ戦表!B26</f>
        <v>江東フレンドリー</v>
      </c>
      <c r="E29" s="205">
        <v>0</v>
      </c>
      <c r="F29" s="206" t="s">
        <v>80</v>
      </c>
      <c r="G29" s="205">
        <v>7</v>
      </c>
      <c r="H29" s="207" t="str">
        <f>予選①リーグ戦表!B27</f>
        <v>みなとＳＣ</v>
      </c>
      <c r="I29" s="285" t="str">
        <f>D27</f>
        <v>潤徳ガルーダＦＣ</v>
      </c>
      <c r="J29" s="286" t="str">
        <f>H27</f>
        <v>砂町ＳＣ</v>
      </c>
      <c r="K29" s="267" t="str">
        <f>H27</f>
        <v>砂町ＳＣ</v>
      </c>
      <c r="L29" s="356">
        <f>N27+$L$4</f>
        <v>0.63888888888888884</v>
      </c>
      <c r="M29" s="269" t="s">
        <v>81</v>
      </c>
      <c r="N29" s="357">
        <f>L29+$N$4</f>
        <v>0.65486111111111101</v>
      </c>
      <c r="O29" s="287" t="str">
        <f>予選①リーグ戦表!B28</f>
        <v>日本橋ＦＣ</v>
      </c>
      <c r="P29" s="205">
        <v>3</v>
      </c>
      <c r="Q29" s="206" t="s">
        <v>80</v>
      </c>
      <c r="R29" s="205">
        <v>0</v>
      </c>
      <c r="S29" s="364" t="str">
        <f>予選①リーグ戦表!B25</f>
        <v>ＦＣ城東</v>
      </c>
      <c r="T29" s="285" t="str">
        <f>O27</f>
        <v>ＹＭＣＡ</v>
      </c>
      <c r="U29" s="286" t="str">
        <f>S27</f>
        <v>ブルーファイターズＦＣ</v>
      </c>
      <c r="V29" s="267" t="str">
        <f>S27</f>
        <v>ブルーファイターズＦＣ</v>
      </c>
      <c r="W29" s="460"/>
    </row>
    <row r="30" spans="1:30" ht="39.75" customHeight="1" x14ac:dyDescent="0.15">
      <c r="A30" s="214"/>
      <c r="B30" s="215"/>
      <c r="C30" s="216" t="s">
        <v>89</v>
      </c>
      <c r="D30" s="217"/>
      <c r="E30" s="218"/>
      <c r="F30" s="219"/>
      <c r="G30" s="218"/>
      <c r="H30" s="219"/>
      <c r="I30" s="219"/>
      <c r="J30" s="219"/>
      <c r="K30" s="219"/>
      <c r="L30" s="362"/>
      <c r="M30" s="289"/>
      <c r="N30" s="363"/>
      <c r="O30" s="217"/>
      <c r="P30" s="218"/>
      <c r="Q30" s="219"/>
      <c r="R30" s="218"/>
      <c r="S30" s="219"/>
      <c r="T30" s="219"/>
      <c r="U30" s="219"/>
      <c r="V30" s="219"/>
      <c r="W30" s="306" t="s">
        <v>89</v>
      </c>
    </row>
    <row r="31" spans="1:30" x14ac:dyDescent="0.15">
      <c r="J31" s="292"/>
    </row>
  </sheetData>
  <mergeCells count="8">
    <mergeCell ref="W5:W15"/>
    <mergeCell ref="W19:W29"/>
    <mergeCell ref="A2:B4"/>
    <mergeCell ref="A16:B18"/>
    <mergeCell ref="A5:A15"/>
    <mergeCell ref="A19:A29"/>
    <mergeCell ref="C5:C15"/>
    <mergeCell ref="C19:C29"/>
  </mergeCells>
  <phoneticPr fontId="73"/>
  <pageMargins left="0.31944444444444398" right="0.118055555555556" top="0.52986111111111101" bottom="0.35416666666666702" header="0.196527777777778" footer="0.196527777777778"/>
  <pageSetup paperSize="9" scale="68" orientation="portrait" r:id="rId1"/>
  <headerFooter alignWithMargins="0">
    <oddHeader>&amp;C&amp;18&amp;E第１０回　豊洲ＣＵＰ　予選運営表&amp;R&amp;D</oddHead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zoomScale="75" zoomScaleNormal="75" workbookViewId="0">
      <selection activeCell="C23" sqref="C23:E26"/>
    </sheetView>
  </sheetViews>
  <sheetFormatPr defaultColWidth="9" defaultRowHeight="17.25" x14ac:dyDescent="0.15"/>
  <cols>
    <col min="1" max="1" width="4.5" style="311" customWidth="1"/>
    <col min="2" max="2" width="18.25" style="312" customWidth="1"/>
    <col min="3" max="14" width="2.75" style="312" customWidth="1"/>
    <col min="15" max="20" width="3.375" style="313" customWidth="1"/>
    <col min="21" max="21" width="6" style="313" bestFit="1" customWidth="1"/>
    <col min="22" max="22" width="5.875" style="314" customWidth="1"/>
    <col min="23" max="23" width="2.375" style="315" customWidth="1"/>
    <col min="24" max="24" width="4.5" style="315" customWidth="1"/>
    <col min="25" max="25" width="15.625" style="365" customWidth="1"/>
    <col min="26" max="26" width="2.375" style="315" customWidth="1"/>
    <col min="27" max="57" width="2.375" style="315" hidden="1" customWidth="1"/>
    <col min="58" max="58" width="2.375" style="315" customWidth="1"/>
    <col min="59" max="72" width="2.5" style="315" customWidth="1"/>
    <col min="73" max="256" width="9" style="315"/>
  </cols>
  <sheetData>
    <row r="1" spans="1:57" ht="17.25" customHeight="1" x14ac:dyDescent="0.15">
      <c r="AB1" s="332" t="s">
        <v>44</v>
      </c>
      <c r="AC1" s="332" t="s">
        <v>45</v>
      </c>
      <c r="AD1" s="333"/>
      <c r="AE1" s="332" t="s">
        <v>46</v>
      </c>
      <c r="AF1" s="332"/>
      <c r="AG1" s="332" t="s">
        <v>47</v>
      </c>
      <c r="AI1" s="332" t="s">
        <v>44</v>
      </c>
      <c r="AJ1" s="333"/>
      <c r="AK1" s="332" t="s">
        <v>45</v>
      </c>
      <c r="AL1" s="332"/>
      <c r="AM1" s="332" t="s">
        <v>46</v>
      </c>
      <c r="AN1" s="332"/>
      <c r="AO1" s="332" t="s">
        <v>48</v>
      </c>
      <c r="AP1" s="338"/>
      <c r="AQ1" s="332" t="s">
        <v>44</v>
      </c>
      <c r="AR1" s="332"/>
      <c r="AS1" s="332" t="s">
        <v>45</v>
      </c>
      <c r="AT1" s="332"/>
      <c r="AU1" s="332" t="s">
        <v>46</v>
      </c>
      <c r="AV1" s="332"/>
      <c r="AW1" s="332" t="s">
        <v>49</v>
      </c>
      <c r="AY1" s="332" t="s">
        <v>44</v>
      </c>
      <c r="AZ1" s="332"/>
      <c r="BA1" s="332" t="s">
        <v>45</v>
      </c>
      <c r="BB1" s="332"/>
      <c r="BC1" s="332" t="s">
        <v>46</v>
      </c>
      <c r="BD1" s="332"/>
      <c r="BE1" s="332" t="s">
        <v>50</v>
      </c>
    </row>
    <row r="2" spans="1:57" s="308" customFormat="1" ht="23.25" customHeight="1" x14ac:dyDescent="0.15">
      <c r="B2" s="316" t="s">
        <v>90</v>
      </c>
      <c r="C2" s="317"/>
      <c r="D2" s="317" t="s">
        <v>91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24"/>
      <c r="P2" s="324"/>
      <c r="Q2" s="324"/>
      <c r="R2" s="324"/>
      <c r="S2" s="324"/>
      <c r="T2" s="324"/>
      <c r="U2" s="324"/>
      <c r="V2" s="326"/>
      <c r="Y2" s="365"/>
      <c r="AB2" s="334"/>
      <c r="AC2" s="334"/>
      <c r="AD2" s="335"/>
      <c r="AE2" s="334"/>
      <c r="AF2" s="334"/>
      <c r="AG2" s="334"/>
      <c r="AI2" s="334"/>
      <c r="AJ2" s="335"/>
      <c r="AK2" s="334"/>
      <c r="AL2" s="334"/>
      <c r="AM2" s="334"/>
      <c r="AN2" s="334"/>
      <c r="AO2" s="334"/>
      <c r="AP2" s="339"/>
      <c r="AQ2" s="334"/>
      <c r="AR2" s="334"/>
      <c r="AS2" s="334"/>
      <c r="AT2" s="334"/>
      <c r="AU2" s="334"/>
      <c r="AV2" s="334"/>
      <c r="AW2" s="334"/>
      <c r="AY2" s="334"/>
      <c r="AZ2" s="334"/>
      <c r="BA2" s="334"/>
      <c r="BB2" s="334"/>
      <c r="BC2" s="334"/>
      <c r="BD2" s="334"/>
      <c r="BE2" s="334"/>
    </row>
    <row r="3" spans="1:57" s="309" customFormat="1" ht="63" customHeight="1" x14ac:dyDescent="0.2">
      <c r="A3" s="318"/>
      <c r="B3" s="319"/>
      <c r="C3" s="452" t="str">
        <f>B4</f>
        <v>ＦＣ北砂</v>
      </c>
      <c r="D3" s="453"/>
      <c r="E3" s="453"/>
      <c r="F3" s="453" t="str">
        <f>B5</f>
        <v>バディＳＣ江東</v>
      </c>
      <c r="G3" s="453"/>
      <c r="H3" s="453"/>
      <c r="I3" s="453" t="str">
        <f>B6</f>
        <v>ブルーイーグルス</v>
      </c>
      <c r="J3" s="453"/>
      <c r="K3" s="453"/>
      <c r="L3" s="453" t="str">
        <f>B7</f>
        <v>ドリームスＦＣ</v>
      </c>
      <c r="M3" s="453"/>
      <c r="N3" s="453"/>
      <c r="O3" s="325" t="s">
        <v>53</v>
      </c>
      <c r="P3" s="325" t="s">
        <v>54</v>
      </c>
      <c r="Q3" s="325" t="s">
        <v>55</v>
      </c>
      <c r="R3" s="325" t="s">
        <v>56</v>
      </c>
      <c r="S3" s="325" t="s">
        <v>57</v>
      </c>
      <c r="T3" s="325" t="s">
        <v>44</v>
      </c>
      <c r="U3" s="325" t="s">
        <v>58</v>
      </c>
      <c r="V3" s="327" t="s">
        <v>59</v>
      </c>
      <c r="X3" s="328"/>
      <c r="Y3" s="375"/>
      <c r="AB3" s="336" t="s">
        <v>60</v>
      </c>
      <c r="AC3" s="336"/>
      <c r="AD3" s="336"/>
      <c r="AE3" s="336"/>
      <c r="AF3" s="336"/>
      <c r="AG3" s="336"/>
      <c r="AI3" s="336"/>
      <c r="AJ3" s="336"/>
      <c r="AK3" s="336"/>
      <c r="AL3" s="336"/>
      <c r="AM3" s="336"/>
      <c r="AN3" s="336"/>
      <c r="AO3" s="336"/>
      <c r="AQ3" s="336"/>
      <c r="AR3" s="336"/>
      <c r="AS3" s="336"/>
      <c r="AT3" s="336"/>
      <c r="AU3" s="336"/>
      <c r="AV3" s="336"/>
      <c r="AW3" s="336"/>
      <c r="AY3" s="336"/>
      <c r="AZ3" s="336"/>
      <c r="BA3" s="336"/>
      <c r="BB3" s="336"/>
      <c r="BC3" s="336"/>
      <c r="BD3" s="336"/>
      <c r="BE3" s="336"/>
    </row>
    <row r="4" spans="1:57" s="310" customFormat="1" ht="21.75" customHeight="1" x14ac:dyDescent="0.15">
      <c r="A4" s="320"/>
      <c r="B4" s="321" t="str">
        <f>第14回参加チーム!E11</f>
        <v>ＦＣ北砂</v>
      </c>
      <c r="C4" s="441"/>
      <c r="D4" s="423"/>
      <c r="E4" s="423"/>
      <c r="F4" s="422">
        <f>予選②試合時間!E5</f>
        <v>0</v>
      </c>
      <c r="G4" s="423" t="s">
        <v>61</v>
      </c>
      <c r="H4" s="424">
        <f>予選②試合時間!G5</f>
        <v>4</v>
      </c>
      <c r="I4" s="423">
        <f>予選②試合時間!E9</f>
        <v>0</v>
      </c>
      <c r="J4" s="423" t="s">
        <v>61</v>
      </c>
      <c r="K4" s="423">
        <f>予選②試合時間!G9</f>
        <v>0</v>
      </c>
      <c r="L4" s="422">
        <f>予選②試合時間!G13</f>
        <v>1</v>
      </c>
      <c r="M4" s="423" t="s">
        <v>61</v>
      </c>
      <c r="N4" s="424">
        <f>予選②試合時間!E13</f>
        <v>2</v>
      </c>
      <c r="O4" s="425">
        <f t="shared" ref="O4" si="0">IF(C4="",0,IF(C4&gt;E4,1,0))+IF(F4="",0,IF(F4&gt;H4,1,0))+IF(I4="",0,IF(I4&gt;K4,1,0))+IF(L4="",0,IF(L4&gt;N4,1,0))</f>
        <v>0</v>
      </c>
      <c r="P4" s="425">
        <f t="shared" ref="P4" si="1">IF(C4="",0,IF(C4=E4,1,0))+IF(F4="",0,IF(F4=H4,1,0))+IF(I4="",0,IF(I4=K4,1,0))+IF(L4="",0,IF(L4=N4,1,0))</f>
        <v>1</v>
      </c>
      <c r="Q4" s="425">
        <f t="shared" ref="Q4" si="2">IF(C4="",0,IF(C4&lt;E4,1,0))+IF(F4="",0,IF(F4&lt;H4,1,0))+IF(I4="",0,IF(I4&lt;K4,1,0))+IF(L4="",0,IF(L4&lt;N4,1,0))</f>
        <v>2</v>
      </c>
      <c r="R4" s="425">
        <f t="shared" ref="R4" si="3">IF(C4="",0,C4)+IF(F4="",0,F4)+IF(I4="",0,I4)+IF(L4="",0,L4)</f>
        <v>1</v>
      </c>
      <c r="S4" s="425">
        <f t="shared" ref="S4" si="4">IF(E4="",0,E4)+IF(H4="",0,H4)+IF(K4="",0,K4)+IF(N4="",0,N4)</f>
        <v>6</v>
      </c>
      <c r="T4" s="426">
        <f t="shared" ref="T4" si="5">(O4*3)+(P4*1)</f>
        <v>1</v>
      </c>
      <c r="U4" s="427">
        <f t="shared" ref="U4" si="6">R4-S4</f>
        <v>-5</v>
      </c>
      <c r="V4" s="428">
        <f t="shared" ref="V4" si="7">IF(SUM(O4:Q4)=0,"",IF(AG4="",IF(AO4="",IF(AW4="",IF(BE4="",5,BE4),AW4),AO4),AG4))</f>
        <v>4</v>
      </c>
      <c r="X4" s="329" t="s">
        <v>60</v>
      </c>
      <c r="Y4" s="372" t="str">
        <f>IF(V4="","",IF(V4+V5+V6+V7=10,IF(V4=1,B4,IF(V5=1,B5,IF(V6=1,B6,IF(V7=1,B7)))),""))</f>
        <v>バディＳＣ江東</v>
      </c>
      <c r="AB4" s="337" t="str">
        <f>IF((MAX(T4:T7))=T4,IF(COUNTIF(T4:T7,(MAX(T4:T7)))&gt;1,"*",1),"")</f>
        <v/>
      </c>
      <c r="AC4" s="337" t="str">
        <f>IF(AB4="","",RANK(U4,U4:U7,0))</f>
        <v/>
      </c>
      <c r="AD4" s="337" t="str">
        <f>IF(AC4="","",RANK(AC4,AC4:AC7,1))</f>
        <v/>
      </c>
      <c r="AE4" s="337" t="str">
        <f>IF(AD4=1,RANK(R4,R4:R7,0),"")</f>
        <v/>
      </c>
      <c r="AF4" s="337" t="str">
        <f>IF(AE4="","",RANK(AE4,AE4:AE7,1))</f>
        <v/>
      </c>
      <c r="AG4" s="337" t="str">
        <f t="shared" ref="AG4" si="8">IF(AF4=1,1,"")</f>
        <v/>
      </c>
      <c r="AI4" s="337">
        <f t="shared" ref="AI4" si="9">IF(AG4=1,"",T4)</f>
        <v>1</v>
      </c>
      <c r="AJ4" s="337" t="str">
        <f>IF((MAX(AI4:AI7))=AI4,IF(COUNTIF(AI4:AI7,(MAX(AI4:AI7)))&gt;1,"*",1),"")</f>
        <v/>
      </c>
      <c r="AK4" s="337" t="str">
        <f>IF(AJ4="","",RANK(U4,U4:U7,0))</f>
        <v/>
      </c>
      <c r="AL4" s="337" t="str">
        <f>IF(AJ4="","",RANK(AK4,AK4:AK7,1))</f>
        <v/>
      </c>
      <c r="AM4" s="337" t="str">
        <f>IF(AL4=1,RANK(R4,R4:R7,0),"")</f>
        <v/>
      </c>
      <c r="AN4" s="337" t="str">
        <f>IF(AL4=1,RANK(AM4,AM4:AM7,1),"")</f>
        <v/>
      </c>
      <c r="AO4" s="337" t="str">
        <f>IF(AN4=1,COUNTIF(AG4:AG7,"=1")+1,"")</f>
        <v/>
      </c>
      <c r="AQ4" s="337">
        <f t="shared" ref="AQ4" si="10">IF(AG4="",IF(AO4="",T4,""),"")</f>
        <v>1</v>
      </c>
      <c r="AR4" s="337" t="str">
        <f>IF((MAX(AQ4:AQ7))=AQ4,IF(COUNTIF(AQ4:AQ7,(MAX(AQ4:AQ7)))&gt;1,"*",1),"")</f>
        <v/>
      </c>
      <c r="AS4" s="337" t="str">
        <f>IF(AR4="","",RANK(U4,U4:U7,0))</f>
        <v/>
      </c>
      <c r="AT4" s="337" t="str">
        <f>IF(AR4="","",RANK(AS4,AS4:AS7,1))</f>
        <v/>
      </c>
      <c r="AU4" s="337" t="str">
        <f>IF(AT4=1,RANK(R4,R4:R7,0),"")</f>
        <v/>
      </c>
      <c r="AV4" s="337" t="str">
        <f>IF(AT4=1,RANK(AU4,AU4:AU7,1),"")</f>
        <v/>
      </c>
      <c r="AW4" s="337" t="str">
        <f>IF(AV4=1,COUNTIF(AG4:AG7,"=1")+COUNTIF(AO4:AO7,"=2")+1,"")</f>
        <v/>
      </c>
      <c r="AY4" s="337">
        <f t="shared" ref="AY4" si="11">IF(AG4="",IF(AO4="",IF(AW4="",IF(SUM(O4:Q4)=0,"",T4),""),""),"")</f>
        <v>1</v>
      </c>
      <c r="AZ4" s="337">
        <f>IF((MAX(AY4:AY7))=AY4,IF(COUNTIF(AY4:AY7,(MAX(AY4:AY7)))&gt;1,"*",1),"")</f>
        <v>1</v>
      </c>
      <c r="BA4" s="337">
        <f>IF(AZ4="","",RANK(U4,U4:U7,0))</f>
        <v>3</v>
      </c>
      <c r="BB4" s="337">
        <f>IF(AZ4="","",RANK(BA4,BA4:BA7,1))</f>
        <v>1</v>
      </c>
      <c r="BC4" s="337">
        <f>IF(BB4=1,RANK(R4,R4:R7,0),"")</f>
        <v>4</v>
      </c>
      <c r="BD4" s="337">
        <f>IF(BB4=1,RANK(BC4,BC4:BC7,1),"")</f>
        <v>1</v>
      </c>
      <c r="BE4" s="337">
        <f t="shared" ref="BE4" si="12">IF(AW4="",IF(BD4=1,4,""),AW4)</f>
        <v>4</v>
      </c>
    </row>
    <row r="5" spans="1:57" s="310" customFormat="1" ht="21.75" customHeight="1" x14ac:dyDescent="0.15">
      <c r="A5" s="320"/>
      <c r="B5" s="322" t="str">
        <f>第14回参加チーム!G11</f>
        <v>バディＳＣ江東</v>
      </c>
      <c r="C5" s="429">
        <f>IF(H4="","",H4)</f>
        <v>4</v>
      </c>
      <c r="D5" s="430" t="s">
        <v>61</v>
      </c>
      <c r="E5" s="430">
        <f>IF(F4="","",F4)</f>
        <v>0</v>
      </c>
      <c r="F5" s="431"/>
      <c r="G5" s="430"/>
      <c r="H5" s="432"/>
      <c r="I5" s="430">
        <f>予選②試合時間!P13</f>
        <v>0</v>
      </c>
      <c r="J5" s="430" t="s">
        <v>61</v>
      </c>
      <c r="K5" s="430">
        <f>予選②試合時間!R13</f>
        <v>0</v>
      </c>
      <c r="L5" s="431">
        <f>予選②試合時間!P9</f>
        <v>4</v>
      </c>
      <c r="M5" s="430" t="s">
        <v>61</v>
      </c>
      <c r="N5" s="432">
        <f>予選②試合時間!R9</f>
        <v>0</v>
      </c>
      <c r="O5" s="425">
        <f>IF(C5="",0,IF(C5&gt;E5,1,0))+IF(F5="",0,IF(F5&gt;H5,1,0))+IF(I5="",0,IF(I5&gt;K5,1,0))+IF(L5="",0,IF(L5&gt;N5,1,0))</f>
        <v>2</v>
      </c>
      <c r="P5" s="425">
        <f>IF(C5="",0,IF(C5=E5,1,0))+IF(F5="",0,IF(F5=H5,1,0))+IF(I5="",0,IF(I5=K5,1,0))+IF(L5="",0,IF(L5=N5,1,0))</f>
        <v>1</v>
      </c>
      <c r="Q5" s="425">
        <f>IF(C5="",0,IF(C5&lt;E5,1,0))+IF(F5="",0,IF(F5&lt;H5,1,0))+IF(I5="",0,IF(I5&lt;K5,1,0))+IF(L5="",0,IF(L5&lt;N5,1,0))</f>
        <v>0</v>
      </c>
      <c r="R5" s="425">
        <f>IF(C5="",0,C5)+IF(F5="",0,F5)+IF(I5="",0,I5)+IF(L5="",0,L5)</f>
        <v>8</v>
      </c>
      <c r="S5" s="425">
        <f>IF(E5="",0,E5)+IF(H5="",0,H5)+IF(K5="",0,K5)+IF(N5="",0,N5)</f>
        <v>0</v>
      </c>
      <c r="T5" s="426">
        <f>(O5*3)+(P5*1)</f>
        <v>7</v>
      </c>
      <c r="U5" s="427">
        <f>R5-S5</f>
        <v>8</v>
      </c>
      <c r="V5" s="428">
        <f>IF(SUM(O5:Q5)=0,"",IF(AG5="",IF(AO5="",IF(AW5="",IF(BE5="",5,BE5),AW5),AO5),AG5))</f>
        <v>1</v>
      </c>
      <c r="X5" s="329" t="s">
        <v>62</v>
      </c>
      <c r="Y5" s="372" t="str">
        <f>IF(V5="","",IF(V7="",IF(V4+V5+V6&gt;5,IF(V4=2,B4,IF(V5=2,B5,IF(V6=2,B6,IF(V7=2,B7)))),""),IF(V4+V5+V6+V7&gt;9,IF(V4=2,B4,IF(V5=2,B5,IF(V6=2,B6,IF(V7=2,B7)))),"")))</f>
        <v>ブルーイーグルス</v>
      </c>
      <c r="AB5" s="337">
        <f>IF((MAX(T4:T7))=T5,IF(COUNTIF(T4:T7,(MAX(T4:T7)))&gt;1,"*",1),"")</f>
        <v>1</v>
      </c>
      <c r="AC5" s="337">
        <f>IF(AB5="","",RANK(U5,U4:U7,0))</f>
        <v>1</v>
      </c>
      <c r="AD5" s="337">
        <f>IF(AC5="","",RANK(AC5,AC4:AC7,1))</f>
        <v>1</v>
      </c>
      <c r="AE5" s="337">
        <f>IF(AD5=1,RANK(R5,R4:R7,0),"")</f>
        <v>1</v>
      </c>
      <c r="AF5" s="337">
        <f>IF(AE5="","",RANK(AE5,AE4:AE7,1))</f>
        <v>1</v>
      </c>
      <c r="AG5" s="337">
        <f>IF(AF5=1,1,"")</f>
        <v>1</v>
      </c>
      <c r="AI5" s="337" t="str">
        <f>IF(AG5=1,"",T5)</f>
        <v/>
      </c>
      <c r="AJ5" s="337" t="str">
        <f>IF((MAX(AI4:AI7))=AI5,IF(COUNTIF(AI4:AI7,(MAX(AI4:AI7)))&gt;1,"*",1),"")</f>
        <v/>
      </c>
      <c r="AK5" s="337" t="str">
        <f>IF(AJ5="","",RANK(U5,U4:U7,0))</f>
        <v/>
      </c>
      <c r="AL5" s="337" t="str">
        <f>IF(AJ5="","",RANK(AK5,AK4:AK7,1))</f>
        <v/>
      </c>
      <c r="AM5" s="337" t="str">
        <f>IF(AL5=1,RANK(R5,R4:R7,0),"")</f>
        <v/>
      </c>
      <c r="AN5" s="337" t="str">
        <f>IF(AL5=1,RANK(AM5,AM4:AM7,1),"")</f>
        <v/>
      </c>
      <c r="AO5" s="337" t="str">
        <f>IF(AN5=1,COUNTIF(AG4:AG7,"=1")+1,"")</f>
        <v/>
      </c>
      <c r="AQ5" s="337" t="str">
        <f>IF(AG5="",IF(AO5="",T5,""),"")</f>
        <v/>
      </c>
      <c r="AR5" s="337" t="str">
        <f>IF((MAX(AQ4:AQ7))=AQ5,IF(COUNTIF(AQ4:AQ7,(MAX(AQ4:AQ7)))&gt;1,"*",1),"")</f>
        <v/>
      </c>
      <c r="AS5" s="337" t="str">
        <f>IF(AR5="","",RANK(U5,U4:U7,0))</f>
        <v/>
      </c>
      <c r="AT5" s="337" t="str">
        <f>IF(AR5="","",RANK(AS5,AS4:AS7,1))</f>
        <v/>
      </c>
      <c r="AU5" s="337" t="str">
        <f>IF(AT5=1,RANK(R5,R4:R7,0),"")</f>
        <v/>
      </c>
      <c r="AV5" s="337" t="str">
        <f>IF(AT5=1,RANK(AU5,AU4:AU7,1),"")</f>
        <v/>
      </c>
      <c r="AW5" s="337" t="str">
        <f>IF(AV5=1,COUNTIF(AG4:AG7,"=1")+COUNTIF(AO4:AO7,"=2")+1,"")</f>
        <v/>
      </c>
      <c r="AY5" s="337" t="str">
        <f>IF(AG5="",IF(AO5="",IF(AW5="",IF(SUM(O5:Q5)=0,"",T5),""),""),"")</f>
        <v/>
      </c>
      <c r="AZ5" s="337" t="str">
        <f>IF((MAX(AY4:AY7))=AY5,IF(COUNTIF(AY4:AY7,(MAX(AY4:AY7)))&gt;1,"*",1),"")</f>
        <v/>
      </c>
      <c r="BA5" s="337" t="str">
        <f>IF(AZ5="","",RANK(U5,U4:U7,0))</f>
        <v/>
      </c>
      <c r="BB5" s="337" t="str">
        <f>IF(AZ5="","",RANK(BA5,BA4:BA7,1))</f>
        <v/>
      </c>
      <c r="BC5" s="337" t="str">
        <f>IF(BB5=1,RANK(R5,R4:R7,0),"")</f>
        <v/>
      </c>
      <c r="BD5" s="337" t="str">
        <f>IF(BB5=1,RANK(BC5,BC4:BC7,1),"")</f>
        <v/>
      </c>
      <c r="BE5" s="337" t="str">
        <f>IF(AW5="",IF(BD5=1,4,""),AW5)</f>
        <v/>
      </c>
    </row>
    <row r="6" spans="1:57" s="310" customFormat="1" ht="21.75" customHeight="1" x14ac:dyDescent="0.15">
      <c r="A6" s="320"/>
      <c r="B6" s="322" t="str">
        <f>第14回参加チーム!I11</f>
        <v>ブルーイーグルス</v>
      </c>
      <c r="C6" s="429">
        <f>IF(K4="","",K4)</f>
        <v>0</v>
      </c>
      <c r="D6" s="430" t="s">
        <v>61</v>
      </c>
      <c r="E6" s="430">
        <f>IF(I4="","",I4)</f>
        <v>0</v>
      </c>
      <c r="F6" s="431">
        <f>IF(K5="","",K5)</f>
        <v>0</v>
      </c>
      <c r="G6" s="430" t="s">
        <v>61</v>
      </c>
      <c r="H6" s="432">
        <f>IF(I5="","",I5)</f>
        <v>0</v>
      </c>
      <c r="I6" s="430"/>
      <c r="J6" s="430"/>
      <c r="K6" s="430"/>
      <c r="L6" s="431">
        <f>予選②試合時間!P5</f>
        <v>3</v>
      </c>
      <c r="M6" s="430" t="s">
        <v>61</v>
      </c>
      <c r="N6" s="432">
        <f>予選②試合時間!R5</f>
        <v>1</v>
      </c>
      <c r="O6" s="425">
        <f>IF(C6="",0,IF(C6&gt;E6,1,0))+IF(F6="",0,IF(F6&gt;H6,1,0))+IF(I6="",0,IF(I6&gt;K6,1,0))+IF(L6="",0,IF(L6&gt;N6,1,0))</f>
        <v>1</v>
      </c>
      <c r="P6" s="425">
        <f>IF(C6="",0,IF(C6=E6,1,0))+IF(F6="",0,IF(F6=H6,1,0))+IF(I6="",0,IF(I6=K6,1,0))+IF(L6="",0,IF(L6=N6,1,0))</f>
        <v>2</v>
      </c>
      <c r="Q6" s="425">
        <f>IF(C6="",0,IF(C6&lt;E6,1,0))+IF(F6="",0,IF(F6&lt;H6,1,0))+IF(I6="",0,IF(I6&lt;K6,1,0))+IF(L6="",0,IF(L6&lt;N6,1,0))</f>
        <v>0</v>
      </c>
      <c r="R6" s="425">
        <f>IF(C6="",0,C6)+IF(F6="",0,F6)+IF(I6="",0,I6)+IF(L6="",0,L6)</f>
        <v>3</v>
      </c>
      <c r="S6" s="425">
        <f>IF(E6="",0,E6)+IF(H6="",0,H6)+IF(K6="",0,K6)+IF(N6="",0,N6)</f>
        <v>1</v>
      </c>
      <c r="T6" s="426">
        <f>(O6*3)+(P6*1)</f>
        <v>5</v>
      </c>
      <c r="U6" s="427">
        <f>R6-S6</f>
        <v>2</v>
      </c>
      <c r="V6" s="428">
        <f>IF(SUM(O6:Q6)=0,"",IF(AG6="",IF(AO6="",IF(AW6="",IF(BE6="",5,BE6),AW6),AO6),AG6))</f>
        <v>2</v>
      </c>
      <c r="X6" s="330" t="s">
        <v>63</v>
      </c>
      <c r="Y6" s="373" t="str">
        <f>IF(V6="","",IF(V7="",IF(V4+V5+V6&gt;5,IF(V4=3,B4,IF(V5=3,B5,IF(V6=3,B6,IF(V7=3,B7)))),""),IF(V4+V5+V6+V7&gt;9,IF(V4=3,B4,IF(V5=3,B5,IF(V6=3,B6,IF(V7=3,B7)))),"")))</f>
        <v>ドリームスＦＣ</v>
      </c>
      <c r="AB6" s="337" t="str">
        <f>IF((MAX(T4:T7))=T6,IF(COUNTIF(T4:T7,(MAX(T4:T7)))&gt;1,"*",1),"")</f>
        <v/>
      </c>
      <c r="AC6" s="337" t="str">
        <f>IF(AB6="","",RANK(U6,U4:U7,0))</f>
        <v/>
      </c>
      <c r="AD6" s="337" t="str">
        <f>IF(AC6="","",RANK(AC6,AC4:AC7,1))</f>
        <v/>
      </c>
      <c r="AE6" s="337" t="str">
        <f>IF(AD6=1,RANK(R6,R4:R7,0),"")</f>
        <v/>
      </c>
      <c r="AF6" s="337" t="str">
        <f>IF(AE6="","",RANK(AE6,AE4:AE7,1))</f>
        <v/>
      </c>
      <c r="AG6" s="337" t="str">
        <f>IF(AF6=1,1,"")</f>
        <v/>
      </c>
      <c r="AI6" s="337">
        <f>IF(AG6=1,"",T6)</f>
        <v>5</v>
      </c>
      <c r="AJ6" s="337">
        <f>IF((MAX(AI4:AI7))=AI6,IF(COUNTIF(AI4:AI7,(MAX(AI4:AI7)))&gt;1,"*",1),"")</f>
        <v>1</v>
      </c>
      <c r="AK6" s="337">
        <f>IF(AJ6="","",RANK(U6,U4:U7,0))</f>
        <v>2</v>
      </c>
      <c r="AL6" s="337">
        <f>IF(AJ6="","",RANK(AK6,AK4:AK7,1))</f>
        <v>1</v>
      </c>
      <c r="AM6" s="337">
        <f>IF(AL6=1,RANK(R6,R4:R7,0),"")</f>
        <v>2</v>
      </c>
      <c r="AN6" s="337">
        <f>IF(AL6=1,RANK(AM6,AM4:AM7,1),"")</f>
        <v>1</v>
      </c>
      <c r="AO6" s="337">
        <f>IF(AN6=1,COUNTIF(AG4:AG7,"=1")+1,"")</f>
        <v>2</v>
      </c>
      <c r="AQ6" s="337" t="str">
        <f>IF(AG6="",IF(AO6="",T6,""),"")</f>
        <v/>
      </c>
      <c r="AR6" s="337" t="str">
        <f>IF((MAX(AQ4:AQ7))=AQ6,IF(COUNTIF(AQ4:AQ7,(MAX(AQ4:AQ7)))&gt;1,"*",1),"")</f>
        <v/>
      </c>
      <c r="AS6" s="337" t="str">
        <f>IF(AR6="","",RANK(U6,U4:U7,0))</f>
        <v/>
      </c>
      <c r="AT6" s="337" t="str">
        <f>IF(AR6="","",RANK(AS6,AS4:AS7,1))</f>
        <v/>
      </c>
      <c r="AU6" s="337" t="str">
        <f>IF(AT6=1,RANK(R6,R4:R7,0),"")</f>
        <v/>
      </c>
      <c r="AV6" s="337" t="str">
        <f>IF(AT6=1,RANK(AU6,AU4:AU7,1),"")</f>
        <v/>
      </c>
      <c r="AW6" s="337" t="str">
        <f>IF(AV6=1,COUNTIF(AG4:AG7,"=1")+COUNTIF(AO4:AO7,"=2")+1,"")</f>
        <v/>
      </c>
      <c r="AY6" s="337" t="str">
        <f>IF(AG6="",IF(AO6="",IF(AW6="",IF(SUM(O6:Q6)=0,"",T6),""),""),"")</f>
        <v/>
      </c>
      <c r="AZ6" s="337" t="str">
        <f>IF((MAX(AY4:AY7))=AY6,IF(COUNTIF(AY4:AY7,(MAX(AY4:AY7)))&gt;1,"*",1),"")</f>
        <v/>
      </c>
      <c r="BA6" s="337" t="str">
        <f>IF(AZ6="","",RANK(U6,U4:U7,0))</f>
        <v/>
      </c>
      <c r="BB6" s="337" t="str">
        <f>IF(AZ6="","",RANK(BA6,BA4:BA7,1))</f>
        <v/>
      </c>
      <c r="BC6" s="337" t="str">
        <f>IF(BB6=1,RANK(R6,R4:R7,0),"")</f>
        <v/>
      </c>
      <c r="BD6" s="337" t="str">
        <f>IF(BB6=1,RANK(BC6,BC4:BC7,1),"")</f>
        <v/>
      </c>
      <c r="BE6" s="337" t="str">
        <f>IF(AW6="",IF(BD6=1,4,""),AW6)</f>
        <v/>
      </c>
    </row>
    <row r="7" spans="1:57" s="310" customFormat="1" ht="21.75" customHeight="1" x14ac:dyDescent="0.15">
      <c r="A7" s="320"/>
      <c r="B7" s="323" t="str">
        <f>第14回参加チーム!K11</f>
        <v>ドリームスＦＣ</v>
      </c>
      <c r="C7" s="433">
        <f>IF(N4="","",N4)</f>
        <v>2</v>
      </c>
      <c r="D7" s="434" t="s">
        <v>61</v>
      </c>
      <c r="E7" s="434">
        <f>IF(L4="","",L4)</f>
        <v>1</v>
      </c>
      <c r="F7" s="435">
        <f>IF(N5="","",N5)</f>
        <v>0</v>
      </c>
      <c r="G7" s="434" t="s">
        <v>61</v>
      </c>
      <c r="H7" s="436">
        <f>IF(L5="","",L5)</f>
        <v>4</v>
      </c>
      <c r="I7" s="434">
        <f>IF(N6="","",N6)</f>
        <v>1</v>
      </c>
      <c r="J7" s="434" t="s">
        <v>61</v>
      </c>
      <c r="K7" s="434">
        <f>IF(L6="","",L6)</f>
        <v>3</v>
      </c>
      <c r="L7" s="435"/>
      <c r="M7" s="434"/>
      <c r="N7" s="436"/>
      <c r="O7" s="437">
        <f>IF(C7="",0,IF(C7&gt;E7,1,0))+IF(F7="",0,IF(F7&gt;H7,1,0))+IF(I7="",0,IF(I7&gt;K7,1,0))+IF(L7="",0,IF(L7&gt;N7,1,0))</f>
        <v>1</v>
      </c>
      <c r="P7" s="437">
        <f>IF(C7="",0,IF(C7=E7,1,0))+IF(F7="",0,IF(F7=H7,1,0))+IF(I7="",0,IF(I7=K7,1,0))+IF(L7="",0,IF(L7=N7,1,0))</f>
        <v>0</v>
      </c>
      <c r="Q7" s="437">
        <f>IF(C7="",0,IF(C7&lt;E7,1,0))+IF(F7="",0,IF(F7&lt;H7,1,0))+IF(I7="",0,IF(I7&lt;K7,1,0))+IF(L7="",0,IF(L7&lt;N7,1,0))</f>
        <v>2</v>
      </c>
      <c r="R7" s="437">
        <f>IF(C7="",0,C7)+IF(F7="",0,F7)+IF(I7="",0,I7)+IF(L7="",0,L7)</f>
        <v>3</v>
      </c>
      <c r="S7" s="437">
        <f>IF(E7="",0,E7)+IF(H7="",0,H7)+IF(K7="",0,K7)+IF(N7="",0,N7)</f>
        <v>8</v>
      </c>
      <c r="T7" s="438">
        <f>(O7*3)+(P7*1)</f>
        <v>3</v>
      </c>
      <c r="U7" s="439">
        <f>R7-S7</f>
        <v>-5</v>
      </c>
      <c r="V7" s="440">
        <f>IF(SUM(O7:Q7)=0,"",IF(AG7="",IF(AO7="",IF(AW7="",IF(BE7="",5,BE7),AW7),AO7),AG7))</f>
        <v>3</v>
      </c>
      <c r="X7" s="331" t="s">
        <v>64</v>
      </c>
      <c r="Y7" s="374" t="str">
        <f>IF(V7="","",IF(V7="",IF(V4+V5+V6&gt;5,IF(V4=4,B4,IF(V5=4,B5,IF(V6=4,B6,IF(V7=4,B7)))),""),IF(V4+V5+V6+V7&gt;9,IF(V4=4,B4,IF(V5=4,B5,IF(V6=4,B6,IF(V7=4,B7)))),"")))</f>
        <v>ＦＣ北砂</v>
      </c>
      <c r="AB7" s="337" t="str">
        <f>IF((MAX(T4:T7))=T7,IF(COUNTIF(T4:T7,(MAX(T4:T7)))&gt;1,"*",1),"")</f>
        <v/>
      </c>
      <c r="AC7" s="337" t="str">
        <f>IF(AB7="","",RANK(U7,U4:U7,0))</f>
        <v/>
      </c>
      <c r="AD7" s="337" t="str">
        <f>IF(AC7="","",RANK(AC7,AC4:AC7,1))</f>
        <v/>
      </c>
      <c r="AE7" s="337" t="str">
        <f>IF(AD7=1,RANK(R7,R4:R7,0),"")</f>
        <v/>
      </c>
      <c r="AF7" s="337" t="str">
        <f>IF(AE7="","",RANK(AE7,AE4:AE7,1))</f>
        <v/>
      </c>
      <c r="AG7" s="337" t="str">
        <f>IF(AF7=1,1,"")</f>
        <v/>
      </c>
      <c r="AI7" s="337">
        <f>IF(AG7=1,"",T7)</f>
        <v>3</v>
      </c>
      <c r="AJ7" s="337" t="str">
        <f>IF((MAX(AI4:AI7))=AI7,IF(COUNTIF(AI4:AI7,(MAX(AI4:AI7)))&gt;1,"*",1),"")</f>
        <v/>
      </c>
      <c r="AK7" s="337" t="str">
        <f>IF(AJ7="","",RANK(U7,U4:U7,0))</f>
        <v/>
      </c>
      <c r="AL7" s="337" t="str">
        <f>IF(AJ7="","",RANK(AK7,AK4:AK7,1))</f>
        <v/>
      </c>
      <c r="AM7" s="337" t="str">
        <f>IF(AL7=1,RANK(R7,R4:R7,0),"")</f>
        <v/>
      </c>
      <c r="AN7" s="337" t="str">
        <f>IF(AL7=1,RANK(AM7,AM4:AM7,1),"")</f>
        <v/>
      </c>
      <c r="AO7" s="337" t="str">
        <f>IF(AN7=1,COUNTIF(AG4:AG7,"=1")+1,"")</f>
        <v/>
      </c>
      <c r="AQ7" s="337">
        <f>IF(AG7="",IF(AO7="",T7,""),"")</f>
        <v>3</v>
      </c>
      <c r="AR7" s="337">
        <f>IF((MAX(AQ4:AQ7))=AQ7,IF(COUNTIF(AQ4:AQ7,(MAX(AQ4:AQ7)))&gt;1,"*",1),"")</f>
        <v>1</v>
      </c>
      <c r="AS7" s="337">
        <f>IF(AR7="","",RANK(U7,U4:U7,0))</f>
        <v>3</v>
      </c>
      <c r="AT7" s="337">
        <f>IF(AR7="","",RANK(AS7,AS4:AS7,1))</f>
        <v>1</v>
      </c>
      <c r="AU7" s="337">
        <f>IF(AT7=1,RANK(R7,R4:R7,0),"")</f>
        <v>2</v>
      </c>
      <c r="AV7" s="337">
        <f>IF(AT7=1,RANK(AU7,AU4:AU7,1),"")</f>
        <v>1</v>
      </c>
      <c r="AW7" s="337">
        <f>IF(AV7=1,COUNTIF(AG4:AG7,"=1")+COUNTIF(AO4:AO7,"=2")+1,"")</f>
        <v>3</v>
      </c>
      <c r="AY7" s="337" t="str">
        <f>IF(AG7="",IF(AO7="",IF(AW7="",IF(SUM(O7:Q7)=0,"",T7),""),""),"")</f>
        <v/>
      </c>
      <c r="AZ7" s="337" t="str">
        <f>IF((MAX(AY4:AY7))=AY7,IF(COUNTIF(AY4:AY7,(MAX(AY4:AY7)))&gt;1,"*",1),"")</f>
        <v/>
      </c>
      <c r="BA7" s="337" t="str">
        <f>IF(AZ7="","",RANK(U7,U4:U7,0))</f>
        <v/>
      </c>
      <c r="BB7" s="337" t="str">
        <f>IF(AZ7="","",RANK(BA7,BA4:BA7,1))</f>
        <v/>
      </c>
      <c r="BC7" s="337" t="str">
        <f>IF(BB7=1,RANK(R7,R4:R7,0),"")</f>
        <v/>
      </c>
      <c r="BD7" s="337" t="str">
        <f>IF(BB7=1,RANK(BC7,BC4:BC7,1),"")</f>
        <v/>
      </c>
      <c r="BE7" s="337">
        <f>IF(AW7="",IF(BD7=1,4,""),AW7)</f>
        <v>3</v>
      </c>
    </row>
    <row r="9" spans="1:57" s="308" customFormat="1" ht="23.25" customHeight="1" x14ac:dyDescent="0.15">
      <c r="B9" s="316" t="s">
        <v>92</v>
      </c>
      <c r="C9" s="317"/>
      <c r="D9" s="317" t="s">
        <v>91</v>
      </c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24"/>
      <c r="P9" s="324"/>
      <c r="Q9" s="324"/>
      <c r="R9" s="324"/>
      <c r="S9" s="324"/>
      <c r="T9" s="324"/>
      <c r="U9" s="324"/>
      <c r="V9" s="326"/>
      <c r="Y9" s="365"/>
      <c r="AB9" s="334"/>
      <c r="AC9" s="334"/>
      <c r="AD9" s="335"/>
      <c r="AE9" s="334"/>
      <c r="AF9" s="334"/>
      <c r="AG9" s="334"/>
      <c r="AI9" s="334"/>
      <c r="AJ9" s="335"/>
      <c r="AK9" s="334"/>
      <c r="AL9" s="334"/>
      <c r="AM9" s="334"/>
      <c r="AN9" s="334"/>
      <c r="AO9" s="334"/>
      <c r="AP9" s="339"/>
      <c r="AQ9" s="334"/>
      <c r="AR9" s="334"/>
      <c r="AS9" s="334"/>
      <c r="AT9" s="334"/>
      <c r="AU9" s="334"/>
      <c r="AV9" s="334"/>
      <c r="AW9" s="334"/>
      <c r="AY9" s="334"/>
      <c r="AZ9" s="334"/>
      <c r="BA9" s="334"/>
      <c r="BB9" s="334"/>
      <c r="BC9" s="334"/>
      <c r="BD9" s="334"/>
      <c r="BE9" s="334"/>
    </row>
    <row r="10" spans="1:57" s="309" customFormat="1" ht="63" customHeight="1" x14ac:dyDescent="0.2">
      <c r="A10" s="318"/>
      <c r="B10" s="319"/>
      <c r="C10" s="452" t="str">
        <f>B11</f>
        <v>ベイエリアＦＣ</v>
      </c>
      <c r="D10" s="453"/>
      <c r="E10" s="453"/>
      <c r="F10" s="453" t="str">
        <f>B12</f>
        <v>深川ＳＣ</v>
      </c>
      <c r="G10" s="453"/>
      <c r="H10" s="453"/>
      <c r="I10" s="453" t="str">
        <f>B13</f>
        <v>ラルゴＦＣ</v>
      </c>
      <c r="J10" s="453"/>
      <c r="K10" s="453"/>
      <c r="L10" s="453" t="str">
        <f>B14</f>
        <v>二寺ＦＣ</v>
      </c>
      <c r="M10" s="453"/>
      <c r="N10" s="453"/>
      <c r="O10" s="325" t="s">
        <v>53</v>
      </c>
      <c r="P10" s="325" t="s">
        <v>54</v>
      </c>
      <c r="Q10" s="325" t="s">
        <v>55</v>
      </c>
      <c r="R10" s="325" t="s">
        <v>56</v>
      </c>
      <c r="S10" s="325" t="s">
        <v>57</v>
      </c>
      <c r="T10" s="325" t="s">
        <v>44</v>
      </c>
      <c r="U10" s="325" t="s">
        <v>58</v>
      </c>
      <c r="V10" s="327" t="s">
        <v>59</v>
      </c>
      <c r="X10" s="328"/>
      <c r="Y10" s="375"/>
      <c r="AB10" s="336" t="s">
        <v>60</v>
      </c>
      <c r="AC10" s="336"/>
      <c r="AD10" s="336"/>
      <c r="AE10" s="336"/>
      <c r="AF10" s="336"/>
      <c r="AG10" s="336"/>
      <c r="AI10" s="336"/>
      <c r="AJ10" s="336"/>
      <c r="AK10" s="336"/>
      <c r="AL10" s="336"/>
      <c r="AM10" s="336"/>
      <c r="AN10" s="336"/>
      <c r="AO10" s="336"/>
      <c r="AQ10" s="336"/>
      <c r="AR10" s="336"/>
      <c r="AS10" s="336"/>
      <c r="AT10" s="336"/>
      <c r="AU10" s="336"/>
      <c r="AV10" s="336"/>
      <c r="AW10" s="336"/>
      <c r="AY10" s="336"/>
      <c r="AZ10" s="336"/>
      <c r="BA10" s="336"/>
      <c r="BB10" s="336"/>
      <c r="BC10" s="336"/>
      <c r="BD10" s="336"/>
      <c r="BE10" s="336"/>
    </row>
    <row r="11" spans="1:57" s="310" customFormat="1" ht="21.75" customHeight="1" x14ac:dyDescent="0.15">
      <c r="A11" s="320"/>
      <c r="B11" s="321" t="str">
        <f>第14回参加チーム!E13</f>
        <v>ベイエリアＦＣ</v>
      </c>
      <c r="C11" s="441"/>
      <c r="D11" s="423"/>
      <c r="E11" s="423"/>
      <c r="F11" s="422">
        <f>予選②試合時間!E7</f>
        <v>6</v>
      </c>
      <c r="G11" s="423" t="s">
        <v>61</v>
      </c>
      <c r="H11" s="424">
        <f>予選②試合時間!G7</f>
        <v>0</v>
      </c>
      <c r="I11" s="423">
        <f>予選②試合時間!E11</f>
        <v>0</v>
      </c>
      <c r="J11" s="423" t="s">
        <v>61</v>
      </c>
      <c r="K11" s="423">
        <f>予選②試合時間!G11</f>
        <v>1</v>
      </c>
      <c r="L11" s="422">
        <f>予選②試合時間!G15</f>
        <v>0</v>
      </c>
      <c r="M11" s="423" t="s">
        <v>61</v>
      </c>
      <c r="N11" s="424">
        <f>予選②試合時間!E15</f>
        <v>3</v>
      </c>
      <c r="O11" s="425">
        <f t="shared" ref="O11" si="13">IF(C11="",0,IF(C11&gt;E11,1,0))+IF(F11="",0,IF(F11&gt;H11,1,0))+IF(I11="",0,IF(I11&gt;K11,1,0))+IF(L11="",0,IF(L11&gt;N11,1,0))</f>
        <v>1</v>
      </c>
      <c r="P11" s="425">
        <f t="shared" ref="P11" si="14">IF(C11="",0,IF(C11=E11,1,0))+IF(F11="",0,IF(F11=H11,1,0))+IF(I11="",0,IF(I11=K11,1,0))+IF(L11="",0,IF(L11=N11,1,0))</f>
        <v>0</v>
      </c>
      <c r="Q11" s="425">
        <f t="shared" ref="Q11" si="15">IF(C11="",0,IF(C11&lt;E11,1,0))+IF(F11="",0,IF(F11&lt;H11,1,0))+IF(I11="",0,IF(I11&lt;K11,1,0))+IF(L11="",0,IF(L11&lt;N11,1,0))</f>
        <v>2</v>
      </c>
      <c r="R11" s="425">
        <f t="shared" ref="R11" si="16">IF(C11="",0,C11)+IF(F11="",0,F11)+IF(I11="",0,I11)+IF(L11="",0,L11)</f>
        <v>6</v>
      </c>
      <c r="S11" s="425">
        <f t="shared" ref="S11" si="17">IF(E11="",0,E11)+IF(H11="",0,H11)+IF(K11="",0,K11)+IF(N11="",0,N11)</f>
        <v>4</v>
      </c>
      <c r="T11" s="426">
        <f t="shared" ref="T11" si="18">(O11*3)+(P11*1)</f>
        <v>3</v>
      </c>
      <c r="U11" s="427">
        <f t="shared" ref="U11" si="19">R11-S11</f>
        <v>2</v>
      </c>
      <c r="V11" s="428">
        <f t="shared" ref="V11" si="20">IF(SUM(O11:Q11)=0,"",IF(AG11="",IF(AO11="",IF(AW11="",IF(BE11="",5,BE11),AW11),AO11),AG11))</f>
        <v>3</v>
      </c>
      <c r="X11" s="329" t="s">
        <v>60</v>
      </c>
      <c r="Y11" s="372" t="str">
        <f>IF(V11="","",IF(V14="",IF(V11+V12+V13&gt;5,IF(V11=1,B11,IF(V12=1,B12,IF(V13=1,B13,IF(V14=1,B14)))),""),IF(V11+V12+V13+V14&gt;9,IF(V11=1,B11,IF(V12=1,B12,IF(V13=1,B13,IF(V14=1,B14)))),"")))</f>
        <v>二寺ＦＣ</v>
      </c>
      <c r="AB11" s="337" t="str">
        <f>IF((MAX(T11:T14))=T11,IF(COUNTIF(T11:T14,(MAX(T11:T14)))&gt;1,"*",1),"")</f>
        <v/>
      </c>
      <c r="AC11" s="337" t="str">
        <f>IF(AB11="","",RANK(U11,U11:U14,0))</f>
        <v/>
      </c>
      <c r="AD11" s="337" t="str">
        <f>IF(AC11="","",RANK(AC11,AC11:AC14,1))</f>
        <v/>
      </c>
      <c r="AE11" s="337" t="str">
        <f>IF(AD11=1,RANK(R11,R11:R14,0),"")</f>
        <v/>
      </c>
      <c r="AF11" s="337" t="str">
        <f>IF(AE11="","",RANK(AE11,AE11:AE14,1))</f>
        <v/>
      </c>
      <c r="AG11" s="337" t="str">
        <f t="shared" ref="AG11" si="21">IF(AF11=1,1,"")</f>
        <v/>
      </c>
      <c r="AI11" s="337">
        <f t="shared" ref="AI11" si="22">IF(AG11=1,"",T11)</f>
        <v>3</v>
      </c>
      <c r="AJ11" s="337" t="str">
        <f>IF((MAX(AI11:AI14))=AI11,IF(COUNTIF(AI11:AI14,(MAX(AI11:AI14)))&gt;1,"*",1),"")</f>
        <v/>
      </c>
      <c r="AK11" s="337" t="str">
        <f>IF(AJ11="","",RANK(U11,U11:U14,0))</f>
        <v/>
      </c>
      <c r="AL11" s="337" t="str">
        <f>IF(AJ11="","",RANK(AK11,AK11:AK14,1))</f>
        <v/>
      </c>
      <c r="AM11" s="337" t="str">
        <f>IF(AL11=1,RANK(R11,R11:R14,0),"")</f>
        <v/>
      </c>
      <c r="AN11" s="337" t="str">
        <f>IF(AL11=1,RANK(AM11,AM11:AM14,1),"")</f>
        <v/>
      </c>
      <c r="AO11" s="337" t="str">
        <f>IF(AN11=1,COUNTIF(AG11:AG14,"=1")+1,"")</f>
        <v/>
      </c>
      <c r="AQ11" s="337">
        <f t="shared" ref="AQ11" si="23">IF(AG11="",IF(AO11="",T11,""),"")</f>
        <v>3</v>
      </c>
      <c r="AR11" s="337">
        <f>IF((MAX(AQ11:AQ14))=AQ11,IF(COUNTIF(AQ11:AQ14,(MAX(AQ11:AQ14)))&gt;1,"*",1),"")</f>
        <v>1</v>
      </c>
      <c r="AS11" s="337">
        <f>IF(AR11="","",RANK(U11,U11:U14,0))</f>
        <v>3</v>
      </c>
      <c r="AT11" s="337">
        <f>IF(AR11="","",RANK(AS11,AS11:AS14,1))</f>
        <v>1</v>
      </c>
      <c r="AU11" s="337">
        <f>IF(AT11=1,RANK(R11,R11:R14,0),"")</f>
        <v>3</v>
      </c>
      <c r="AV11" s="337">
        <f>IF(AT11=1,RANK(AU11,AU11:AU14,1),"")</f>
        <v>1</v>
      </c>
      <c r="AW11" s="337">
        <f>IF(AV11=1,COUNTIF(AG11:AG14,"=1")+COUNTIF(AO11:AO14,"=2")+1,"")</f>
        <v>3</v>
      </c>
      <c r="AY11" s="337" t="str">
        <f t="shared" ref="AY11" si="24">IF(AG11="",IF(AO11="",IF(AW11="",IF(SUM(O11:Q11)=0,"",T11),""),""),"")</f>
        <v/>
      </c>
      <c r="AZ11" s="337" t="str">
        <f>IF((MAX(AY11:AY14))=AY11,IF(COUNTIF(AY11:AY14,(MAX(AY11:AY14)))&gt;1,"*",1),"")</f>
        <v/>
      </c>
      <c r="BA11" s="337" t="str">
        <f>IF(AZ11="","",RANK(U11,U11:U14,0))</f>
        <v/>
      </c>
      <c r="BB11" s="337" t="str">
        <f>IF(AZ11="","",RANK(BA11,BA11:BA14,1))</f>
        <v/>
      </c>
      <c r="BC11" s="337" t="str">
        <f>IF(BB11=1,RANK(R11,R11:R14,0),"")</f>
        <v/>
      </c>
      <c r="BD11" s="337" t="str">
        <f>IF(BB11=1,RANK(BC11,BC11:BC14,1),"")</f>
        <v/>
      </c>
      <c r="BE11" s="337">
        <f t="shared" ref="BE11" si="25">IF(AW11="",IF(BD11=1,4,""),AW11)</f>
        <v>3</v>
      </c>
    </row>
    <row r="12" spans="1:57" s="310" customFormat="1" ht="21.75" customHeight="1" x14ac:dyDescent="0.15">
      <c r="A12" s="320"/>
      <c r="B12" s="322" t="str">
        <f>第14回参加チーム!G13</f>
        <v>深川ＳＣ</v>
      </c>
      <c r="C12" s="429">
        <f>IF(H11="","",H11)</f>
        <v>0</v>
      </c>
      <c r="D12" s="430" t="s">
        <v>61</v>
      </c>
      <c r="E12" s="430">
        <f>IF(F11="","",F11)</f>
        <v>6</v>
      </c>
      <c r="F12" s="431"/>
      <c r="G12" s="430"/>
      <c r="H12" s="432"/>
      <c r="I12" s="430">
        <f>予選②試合時間!P15</f>
        <v>0</v>
      </c>
      <c r="J12" s="430" t="s">
        <v>61</v>
      </c>
      <c r="K12" s="430">
        <f>予選②試合時間!R15</f>
        <v>4</v>
      </c>
      <c r="L12" s="431">
        <f>予選②試合時間!P11</f>
        <v>0</v>
      </c>
      <c r="M12" s="430" t="s">
        <v>61</v>
      </c>
      <c r="N12" s="432">
        <f>予選②試合時間!R11</f>
        <v>7</v>
      </c>
      <c r="O12" s="425">
        <f>IF(C12="",0,IF(C12&gt;E12,1,0))+IF(F12="",0,IF(F12&gt;H12,1,0))+IF(I12="",0,IF(I12&gt;K12,1,0))+IF(L12="",0,IF(L12&gt;N12,1,0))</f>
        <v>0</v>
      </c>
      <c r="P12" s="425">
        <f>IF(C12="",0,IF(C12=E12,1,0))+IF(F12="",0,IF(F12=H12,1,0))+IF(I12="",0,IF(I12=K12,1,0))+IF(L12="",0,IF(L12=N12,1,0))</f>
        <v>0</v>
      </c>
      <c r="Q12" s="425">
        <f>IF(C12="",0,IF(C12&lt;E12,1,0))+IF(F12="",0,IF(F12&lt;H12,1,0))+IF(I12="",0,IF(I12&lt;K12,1,0))+IF(L12="",0,IF(L12&lt;N12,1,0))</f>
        <v>3</v>
      </c>
      <c r="R12" s="425">
        <f>IF(C12="",0,C12)+IF(F12="",0,F12)+IF(I12="",0,I12)+IF(L12="",0,L12)</f>
        <v>0</v>
      </c>
      <c r="S12" s="425">
        <f>IF(E12="",0,E12)+IF(H12="",0,H12)+IF(K12="",0,K12)+IF(N12="",0,N12)</f>
        <v>17</v>
      </c>
      <c r="T12" s="426">
        <f>(O12*3)+(P12*1)</f>
        <v>0</v>
      </c>
      <c r="U12" s="427">
        <f>R12-S12</f>
        <v>-17</v>
      </c>
      <c r="V12" s="428">
        <f>IF(SUM(O12:Q12)=0,"",IF(AG12="",IF(AO12="",IF(AW12="",IF(BE12="",5,BE12),AW12),AO12),AG12))</f>
        <v>4</v>
      </c>
      <c r="X12" s="329" t="s">
        <v>62</v>
      </c>
      <c r="Y12" s="371" t="str">
        <f>IF(V12="","",IF(V14="",IF(V11+V12+V13&gt;5,IF(V11=2,B11,IF(V12=2,B12,IF(V13=2,B13,IF(V14=2,B14)))),""),IF(V11+V12+V13+V14&gt;9,IF(V11=2,B11,IF(V12=2,B12,IF(V13=2,B13,IF(V14=2,B14)))),"")))</f>
        <v>ラルゴＦＣ</v>
      </c>
      <c r="AB12" s="337" t="str">
        <f>IF((MAX(T11:T14))=T12,IF(COUNTIF(T11:T14,(MAX(T11:T14)))&gt;1,"*",1),"")</f>
        <v/>
      </c>
      <c r="AC12" s="337" t="str">
        <f>IF(AB12="","",RANK(U12,U11:U14,0))</f>
        <v/>
      </c>
      <c r="AD12" s="337" t="str">
        <f>IF(AC12="","",RANK(AC12,AC11:AC14,1))</f>
        <v/>
      </c>
      <c r="AE12" s="337" t="str">
        <f>IF(AD12=1,RANK(R12,R11:R14,0),"")</f>
        <v/>
      </c>
      <c r="AF12" s="337" t="str">
        <f>IF(AE12="","",RANK(AE12,AE11:AE14,1))</f>
        <v/>
      </c>
      <c r="AG12" s="337" t="str">
        <f>IF(AF12=1,1,"")</f>
        <v/>
      </c>
      <c r="AI12" s="337">
        <f>IF(AG12=1,"",T12)</f>
        <v>0</v>
      </c>
      <c r="AJ12" s="337" t="str">
        <f>IF((MAX(AI11:AI14))=AI12,IF(COUNTIF(AI11:AI14,(MAX(AI11:AI14)))&gt;1,"*",1),"")</f>
        <v/>
      </c>
      <c r="AK12" s="337" t="str">
        <f>IF(AJ12="","",RANK(U12,U11:U14,0))</f>
        <v/>
      </c>
      <c r="AL12" s="337" t="str">
        <f>IF(AJ12="","",RANK(AK12,AK11:AK14,1))</f>
        <v/>
      </c>
      <c r="AM12" s="337" t="str">
        <f>IF(AL12=1,RANK(R12,R11:R14,0),"")</f>
        <v/>
      </c>
      <c r="AN12" s="337" t="str">
        <f>IF(AL12=1,RANK(AM12,AM11:AM14,1),"")</f>
        <v/>
      </c>
      <c r="AO12" s="337" t="str">
        <f>IF(AN12=1,COUNTIF(AG11:AG14,"=1")+1,"")</f>
        <v/>
      </c>
      <c r="AQ12" s="337">
        <f>IF(AG12="",IF(AO12="",T12,""),"")</f>
        <v>0</v>
      </c>
      <c r="AR12" s="337" t="str">
        <f>IF((MAX(AQ11:AQ14))=AQ12,IF(COUNTIF(AQ11:AQ14,(MAX(AQ11:AQ14)))&gt;1,"*",1),"")</f>
        <v/>
      </c>
      <c r="AS12" s="337" t="str">
        <f>IF(AR12="","",RANK(U12,U11:U14,0))</f>
        <v/>
      </c>
      <c r="AT12" s="337" t="str">
        <f>IF(AR12="","",RANK(AS12,AS11:AS14,1))</f>
        <v/>
      </c>
      <c r="AU12" s="337" t="str">
        <f>IF(AT12=1,RANK(R12,R11:R14,0),"")</f>
        <v/>
      </c>
      <c r="AV12" s="337" t="str">
        <f>IF(AT12=1,RANK(AU12,AU11:AU14,1),"")</f>
        <v/>
      </c>
      <c r="AW12" s="337" t="str">
        <f>IF(AV12=1,COUNTIF(AG11:AG14,"=1")+COUNTIF(AO11:AO14,"=2")+1,"")</f>
        <v/>
      </c>
      <c r="AY12" s="337">
        <f>IF(AG12="",IF(AO12="",IF(AW12="",IF(SUM(O12:Q12)=0,"",T12),""),""),"")</f>
        <v>0</v>
      </c>
      <c r="AZ12" s="337">
        <f>IF((MAX(AY11:AY14))=AY12,IF(COUNTIF(AY11:AY14,(MAX(AY11:AY14)))&gt;1,"*",1),"")</f>
        <v>1</v>
      </c>
      <c r="BA12" s="337">
        <f>IF(AZ12="","",RANK(U12,U11:U14,0))</f>
        <v>4</v>
      </c>
      <c r="BB12" s="337">
        <f>IF(AZ12="","",RANK(BA12,BA11:BA14,1))</f>
        <v>1</v>
      </c>
      <c r="BC12" s="337">
        <f>IF(BB12=1,RANK(R12,R11:R14,0),"")</f>
        <v>4</v>
      </c>
      <c r="BD12" s="337">
        <f>IF(BB12=1,RANK(BC12,BC11:BC14,1),"")</f>
        <v>1</v>
      </c>
      <c r="BE12" s="337">
        <f>IF(AW12="",IF(BD12=1,4,""),AW12)</f>
        <v>4</v>
      </c>
    </row>
    <row r="13" spans="1:57" s="310" customFormat="1" ht="21.75" customHeight="1" x14ac:dyDescent="0.15">
      <c r="A13" s="320"/>
      <c r="B13" s="322" t="str">
        <f>第14回参加チーム!I13</f>
        <v>ラルゴＦＣ</v>
      </c>
      <c r="C13" s="429">
        <f>IF(K11="","",K11)</f>
        <v>1</v>
      </c>
      <c r="D13" s="430" t="s">
        <v>61</v>
      </c>
      <c r="E13" s="430">
        <f>IF(I11="","",I11)</f>
        <v>0</v>
      </c>
      <c r="F13" s="431">
        <f>IF(K12="","",K12)</f>
        <v>4</v>
      </c>
      <c r="G13" s="430" t="s">
        <v>61</v>
      </c>
      <c r="H13" s="432">
        <f>IF(I12="","",I12)</f>
        <v>0</v>
      </c>
      <c r="I13" s="430"/>
      <c r="J13" s="430"/>
      <c r="K13" s="430"/>
      <c r="L13" s="431">
        <f>予選②試合時間!P7</f>
        <v>2</v>
      </c>
      <c r="M13" s="430" t="s">
        <v>61</v>
      </c>
      <c r="N13" s="432">
        <f>予選②試合時間!R7</f>
        <v>2</v>
      </c>
      <c r="O13" s="425">
        <f>IF(C13="",0,IF(C13&gt;E13,1,0))+IF(F13="",0,IF(F13&gt;H13,1,0))+IF(I13="",0,IF(I13&gt;K13,1,0))+IF(L13="",0,IF(L13&gt;N13,1,0))</f>
        <v>2</v>
      </c>
      <c r="P13" s="425">
        <f>IF(C13="",0,IF(C13=E13,1,0))+IF(F13="",0,IF(F13=H13,1,0))+IF(I13="",0,IF(I13=K13,1,0))+IF(L13="",0,IF(L13=N13,1,0))</f>
        <v>1</v>
      </c>
      <c r="Q13" s="425">
        <f>IF(C13="",0,IF(C13&lt;E13,1,0))+IF(F13="",0,IF(F13&lt;H13,1,0))+IF(I13="",0,IF(I13&lt;K13,1,0))+IF(L13="",0,IF(L13&lt;N13,1,0))</f>
        <v>0</v>
      </c>
      <c r="R13" s="425">
        <f>IF(C13="",0,C13)+IF(F13="",0,F13)+IF(I13="",0,I13)+IF(L13="",0,L13)</f>
        <v>7</v>
      </c>
      <c r="S13" s="425">
        <f>IF(E13="",0,E13)+IF(H13="",0,H13)+IF(K13="",0,K13)+IF(N13="",0,N13)</f>
        <v>2</v>
      </c>
      <c r="T13" s="426">
        <f>(O13*3)+(P13*1)</f>
        <v>7</v>
      </c>
      <c r="U13" s="427">
        <f>R13-S13</f>
        <v>5</v>
      </c>
      <c r="V13" s="428">
        <f>IF(SUM(O13:Q13)=0,"",IF(AG13="",IF(AO13="",IF(AW13="",IF(BE13="",5,BE13),AW13),AO13),AG13))</f>
        <v>2</v>
      </c>
      <c r="X13" s="330" t="s">
        <v>63</v>
      </c>
      <c r="Y13" s="373" t="str">
        <f>IF(V13="","",IF(V14="",IF(V11+V12+V13&gt;5,IF(V11=3,B11,IF(V12=3,B12,IF(V13=3,B13,IF(V14=3,B14)))),""),IF(V11+V12+V13+V14&gt;9,IF(V11=3,B11,IF(V12=3,B12,IF(V13=3,B13,IF(V14=3,B14)))),"")))</f>
        <v>ベイエリアＦＣ</v>
      </c>
      <c r="AB13" s="337" t="str">
        <f>IF((MAX(T11:T14))=T13,IF(COUNTIF(T11:T14,(MAX(T11:T14)))&gt;1,"*",1),"")</f>
        <v>*</v>
      </c>
      <c r="AC13" s="337">
        <f>IF(AB13="","",RANK(U13,U11:U14,0))</f>
        <v>2</v>
      </c>
      <c r="AD13" s="337">
        <f>IF(AC13="","",RANK(AC13,AC11:AC14,1))</f>
        <v>2</v>
      </c>
      <c r="AE13" s="337" t="str">
        <f>IF(AD13=1,RANK(R13,R11:R14,0),"")</f>
        <v/>
      </c>
      <c r="AF13" s="337" t="str">
        <f>IF(AE13="","",RANK(AE13,AE11:AE14,1))</f>
        <v/>
      </c>
      <c r="AG13" s="337" t="str">
        <f>IF(AF13=1,1,"")</f>
        <v/>
      </c>
      <c r="AI13" s="337">
        <f>IF(AG13=1,"",T13)</f>
        <v>7</v>
      </c>
      <c r="AJ13" s="337">
        <f>IF((MAX(AI11:AI14))=AI13,IF(COUNTIF(AI11:AI14,(MAX(AI11:AI14)))&gt;1,"*",1),"")</f>
        <v>1</v>
      </c>
      <c r="AK13" s="337">
        <f>IF(AJ13="","",RANK(U13,U11:U14,0))</f>
        <v>2</v>
      </c>
      <c r="AL13" s="337">
        <f>IF(AJ13="","",RANK(AK13,AK11:AK14,1))</f>
        <v>1</v>
      </c>
      <c r="AM13" s="337">
        <f>IF(AL13=1,RANK(R13,R11:R14,0),"")</f>
        <v>2</v>
      </c>
      <c r="AN13" s="337">
        <f>IF(AL13=1,RANK(AM13,AM11:AM14,1),"")</f>
        <v>1</v>
      </c>
      <c r="AO13" s="337">
        <f>IF(AN13=1,COUNTIF(AG11:AG14,"=1")+1,"")</f>
        <v>2</v>
      </c>
      <c r="AQ13" s="337" t="str">
        <f>IF(AG13="",IF(AO13="",T13,""),"")</f>
        <v/>
      </c>
      <c r="AR13" s="337" t="str">
        <f>IF((MAX(AQ11:AQ14))=AQ13,IF(COUNTIF(AQ11:AQ14,(MAX(AQ11:AQ14)))&gt;1,"*",1),"")</f>
        <v/>
      </c>
      <c r="AS13" s="337" t="str">
        <f>IF(AR13="","",RANK(U13,U11:U14,0))</f>
        <v/>
      </c>
      <c r="AT13" s="337" t="str">
        <f>IF(AR13="","",RANK(AS13,AS11:AS14,1))</f>
        <v/>
      </c>
      <c r="AU13" s="337" t="str">
        <f>IF(AT13=1,RANK(R13,R11:R14,0),"")</f>
        <v/>
      </c>
      <c r="AV13" s="337" t="str">
        <f>IF(AT13=1,RANK(AU13,AU11:AU14,1),"")</f>
        <v/>
      </c>
      <c r="AW13" s="337" t="str">
        <f>IF(AV13=1,COUNTIF(AG11:AG14,"=1")+COUNTIF(AO11:AO14,"=2")+1,"")</f>
        <v/>
      </c>
      <c r="AY13" s="337" t="str">
        <f>IF(AG13="",IF(AO13="",IF(AW13="",IF(SUM(O13:Q13)=0,"",T13),""),""),"")</f>
        <v/>
      </c>
      <c r="AZ13" s="337" t="str">
        <f>IF((MAX(AY11:AY14))=AY13,IF(COUNTIF(AY11:AY14,(MAX(AY11:AY14)))&gt;1,"*",1),"")</f>
        <v/>
      </c>
      <c r="BA13" s="337" t="str">
        <f>IF(AZ13="","",RANK(U13,U11:U14,0))</f>
        <v/>
      </c>
      <c r="BB13" s="337" t="str">
        <f>IF(AZ13="","",RANK(BA13,BA11:BA14,1))</f>
        <v/>
      </c>
      <c r="BC13" s="337" t="str">
        <f>IF(BB13=1,RANK(R13,R11:R14,0),"")</f>
        <v/>
      </c>
      <c r="BD13" s="337" t="str">
        <f>IF(BB13=1,RANK(BC13,BC11:BC14,1),"")</f>
        <v/>
      </c>
      <c r="BE13" s="337" t="str">
        <f>IF(AW13="",IF(BD13=1,4,""),AW13)</f>
        <v/>
      </c>
    </row>
    <row r="14" spans="1:57" s="310" customFormat="1" ht="21.75" customHeight="1" x14ac:dyDescent="0.15">
      <c r="A14" s="320"/>
      <c r="B14" s="323" t="str">
        <f>第14回参加チーム!K13</f>
        <v>二寺ＦＣ</v>
      </c>
      <c r="C14" s="433">
        <f>IF(N11="","",N11)</f>
        <v>3</v>
      </c>
      <c r="D14" s="434" t="s">
        <v>61</v>
      </c>
      <c r="E14" s="434">
        <f>IF(L11="","",L11)</f>
        <v>0</v>
      </c>
      <c r="F14" s="435">
        <f>IF(N12="","",N12)</f>
        <v>7</v>
      </c>
      <c r="G14" s="434" t="s">
        <v>61</v>
      </c>
      <c r="H14" s="436">
        <f>IF(L12="","",L12)</f>
        <v>0</v>
      </c>
      <c r="I14" s="434">
        <f>IF(N13="","",N13)</f>
        <v>2</v>
      </c>
      <c r="J14" s="434" t="s">
        <v>61</v>
      </c>
      <c r="K14" s="434">
        <f>IF(L13="","",L13)</f>
        <v>2</v>
      </c>
      <c r="L14" s="435"/>
      <c r="M14" s="434"/>
      <c r="N14" s="436"/>
      <c r="O14" s="437">
        <f>IF(C14="",0,IF(C14&gt;E14,1,0))+IF(F14="",0,IF(F14&gt;H14,1,0))+IF(I14="",0,IF(I14&gt;K14,1,0))+IF(L14="",0,IF(L14&gt;N14,1,0))</f>
        <v>2</v>
      </c>
      <c r="P14" s="437">
        <f>IF(C14="",0,IF(C14=E14,1,0))+IF(F14="",0,IF(F14=H14,1,0))+IF(I14="",0,IF(I14=K14,1,0))+IF(L14="",0,IF(L14=N14,1,0))</f>
        <v>1</v>
      </c>
      <c r="Q14" s="437">
        <f>IF(C14="",0,IF(C14&lt;E14,1,0))+IF(F14="",0,IF(F14&lt;H14,1,0))+IF(I14="",0,IF(I14&lt;K14,1,0))+IF(L14="",0,IF(L14&lt;N14,1,0))</f>
        <v>0</v>
      </c>
      <c r="R14" s="437">
        <f>IF(C14="",0,C14)+IF(F14="",0,F14)+IF(I14="",0,I14)+IF(L14="",0,L14)</f>
        <v>12</v>
      </c>
      <c r="S14" s="437">
        <f>IF(E14="",0,E14)+IF(H14="",0,H14)+IF(K14="",0,K14)+IF(N14="",0,N14)</f>
        <v>2</v>
      </c>
      <c r="T14" s="438">
        <f>(O14*3)+(P14*1)</f>
        <v>7</v>
      </c>
      <c r="U14" s="439">
        <f>R14-S14</f>
        <v>10</v>
      </c>
      <c r="V14" s="440">
        <f>IF(SUM(O14:Q14)=0,"",IF(AG14="",IF(AO14="",IF(AW14="",IF(BE14="",5,BE14),AW14),AO14),AG14))</f>
        <v>1</v>
      </c>
      <c r="X14" s="331" t="s">
        <v>64</v>
      </c>
      <c r="Y14" s="442" t="str">
        <f>IF(V14="","",IF(V14="",IF(V11+V12+V13&gt;5,IF(V11=4,B11,IF(V12=4,B12,IF(V13=4,B13,IF(V14=4,B14)))),""),IF(V11+V12+V13+V14&gt;9,IF(V11=4,B11,IF(V12=4,B12,IF(V13=4,B13,IF(V14=4,B14)))),"")))</f>
        <v>深川ＳＣ</v>
      </c>
      <c r="AB14" s="337" t="str">
        <f>IF((MAX(T11:T14))=T14,IF(COUNTIF(T11:T14,(MAX(T11:T14)))&gt;1,"*",1),"")</f>
        <v>*</v>
      </c>
      <c r="AC14" s="337">
        <f>IF(AB14="","",RANK(U14,U11:U14,0))</f>
        <v>1</v>
      </c>
      <c r="AD14" s="337">
        <f>IF(AC14="","",RANK(AC14,AC11:AC14,1))</f>
        <v>1</v>
      </c>
      <c r="AE14" s="337">
        <f>IF(AD14=1,RANK(R14,R11:R14,0),"")</f>
        <v>1</v>
      </c>
      <c r="AF14" s="337">
        <f>IF(AE14="","",RANK(AE14,AE11:AE14,1))</f>
        <v>1</v>
      </c>
      <c r="AG14" s="337">
        <f>IF(AF14=1,1,"")</f>
        <v>1</v>
      </c>
      <c r="AI14" s="337" t="str">
        <f>IF(AG14=1,"",T14)</f>
        <v/>
      </c>
      <c r="AJ14" s="337" t="str">
        <f>IF((MAX(AI11:AI14))=AI14,IF(COUNTIF(AI11:AI14,(MAX(AI11:AI14)))&gt;1,"*",1),"")</f>
        <v/>
      </c>
      <c r="AK14" s="337" t="str">
        <f>IF(AJ14="","",RANK(U14,U11:U14,0))</f>
        <v/>
      </c>
      <c r="AL14" s="337" t="str">
        <f>IF(AJ14="","",RANK(AK14,AK11:AK14,1))</f>
        <v/>
      </c>
      <c r="AM14" s="337" t="str">
        <f>IF(AL14=1,RANK(R14,R11:R14,0),"")</f>
        <v/>
      </c>
      <c r="AN14" s="337" t="str">
        <f>IF(AL14=1,RANK(AM14,AM11:AM14,1),"")</f>
        <v/>
      </c>
      <c r="AO14" s="337" t="str">
        <f>IF(AN14=1,COUNTIF(AG11:AG14,"=1")+1,"")</f>
        <v/>
      </c>
      <c r="AQ14" s="337" t="str">
        <f>IF(AG14="",IF(AO14="",T14,""),"")</f>
        <v/>
      </c>
      <c r="AR14" s="337" t="str">
        <f>IF((MAX(AQ11:AQ14))=AQ14,IF(COUNTIF(AQ11:AQ14,(MAX(AQ11:AQ14)))&gt;1,"*",1),"")</f>
        <v/>
      </c>
      <c r="AS14" s="337" t="str">
        <f>IF(AR14="","",RANK(U14,U11:U14,0))</f>
        <v/>
      </c>
      <c r="AT14" s="337" t="str">
        <f>IF(AR14="","",RANK(AS14,AS11:AS14,1))</f>
        <v/>
      </c>
      <c r="AU14" s="337" t="str">
        <f>IF(AT14=1,RANK(R14,R11:R14,0),"")</f>
        <v/>
      </c>
      <c r="AV14" s="337" t="str">
        <f>IF(AT14=1,RANK(AU14,AU11:AU14,1),"")</f>
        <v/>
      </c>
      <c r="AW14" s="337" t="str">
        <f>IF(AV14=1,COUNTIF(AG11:AG14,"=1")+COUNTIF(AO11:AO14,"=2")+1,"")</f>
        <v/>
      </c>
      <c r="AY14" s="337" t="str">
        <f>IF(AG14="",IF(AO14="",IF(AW14="",IF(SUM(O14:Q14)=0,"",T14),""),""),"")</f>
        <v/>
      </c>
      <c r="AZ14" s="337" t="str">
        <f>IF((MAX(AY11:AY14))=AY14,IF(COUNTIF(AY11:AY14,(MAX(AY11:AY14)))&gt;1,"*",1),"")</f>
        <v/>
      </c>
      <c r="BA14" s="337" t="str">
        <f>IF(AZ14="","",RANK(U14,U11:U14,0))</f>
        <v/>
      </c>
      <c r="BB14" s="337" t="str">
        <f>IF(AZ14="","",RANK(BA14,BA11:BA14,1))</f>
        <v/>
      </c>
      <c r="BC14" s="337" t="str">
        <f>IF(BB14=1,RANK(R14,R11:R14,0),"")</f>
        <v/>
      </c>
      <c r="BD14" s="337" t="str">
        <f>IF(BB14=1,RANK(BC14,BC11:BC14,1),"")</f>
        <v/>
      </c>
      <c r="BE14" s="337" t="str">
        <f>IF(AW14="",IF(BD14=1,4,""),AW14)</f>
        <v/>
      </c>
    </row>
    <row r="16" spans="1:57" s="308" customFormat="1" ht="23.25" customHeight="1" x14ac:dyDescent="0.15">
      <c r="B16" s="316" t="s">
        <v>93</v>
      </c>
      <c r="C16" s="317"/>
      <c r="D16" s="317" t="s">
        <v>94</v>
      </c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24"/>
      <c r="P16" s="324"/>
      <c r="Q16" s="324"/>
      <c r="R16" s="324"/>
      <c r="S16" s="324"/>
      <c r="T16" s="324"/>
      <c r="U16" s="324"/>
      <c r="V16" s="326"/>
      <c r="Y16" s="365"/>
      <c r="AB16" s="334"/>
      <c r="AC16" s="334"/>
      <c r="AD16" s="335"/>
      <c r="AE16" s="334"/>
      <c r="AF16" s="334"/>
      <c r="AG16" s="334"/>
      <c r="AI16" s="334"/>
      <c r="AJ16" s="335"/>
      <c r="AK16" s="334"/>
      <c r="AL16" s="334"/>
      <c r="AM16" s="334"/>
      <c r="AN16" s="334"/>
      <c r="AO16" s="334"/>
      <c r="AP16" s="339"/>
      <c r="AQ16" s="334"/>
      <c r="AR16" s="334"/>
      <c r="AS16" s="334"/>
      <c r="AT16" s="334"/>
      <c r="AU16" s="334"/>
      <c r="AV16" s="334"/>
      <c r="AW16" s="334"/>
      <c r="AY16" s="334"/>
      <c r="AZ16" s="334"/>
      <c r="BA16" s="334"/>
      <c r="BB16" s="334"/>
      <c r="BC16" s="334"/>
      <c r="BD16" s="334"/>
      <c r="BE16" s="334"/>
    </row>
    <row r="17" spans="1:57" s="309" customFormat="1" ht="63" customHeight="1" x14ac:dyDescent="0.2">
      <c r="A17" s="318"/>
      <c r="B17" s="319"/>
      <c r="C17" s="452" t="str">
        <f>B18</f>
        <v>スカイＦＣ二砂</v>
      </c>
      <c r="D17" s="453"/>
      <c r="E17" s="453"/>
      <c r="F17" s="453" t="str">
        <f>B19</f>
        <v>佃ＦＣ</v>
      </c>
      <c r="G17" s="453"/>
      <c r="H17" s="453"/>
      <c r="I17" s="453" t="str">
        <f>B20</f>
        <v>新林ＳＣ</v>
      </c>
      <c r="J17" s="453"/>
      <c r="K17" s="453"/>
      <c r="L17" s="453" t="str">
        <f>B21</f>
        <v>鷺沼ＦＣ</v>
      </c>
      <c r="M17" s="453"/>
      <c r="N17" s="453"/>
      <c r="O17" s="325" t="s">
        <v>53</v>
      </c>
      <c r="P17" s="325" t="s">
        <v>54</v>
      </c>
      <c r="Q17" s="325" t="s">
        <v>55</v>
      </c>
      <c r="R17" s="325" t="s">
        <v>56</v>
      </c>
      <c r="S17" s="325" t="s">
        <v>57</v>
      </c>
      <c r="T17" s="325" t="s">
        <v>44</v>
      </c>
      <c r="U17" s="325" t="s">
        <v>58</v>
      </c>
      <c r="V17" s="327" t="s">
        <v>59</v>
      </c>
      <c r="X17" s="328"/>
      <c r="Y17" s="375"/>
      <c r="AB17" s="336" t="s">
        <v>60</v>
      </c>
      <c r="AC17" s="336"/>
      <c r="AD17" s="336"/>
      <c r="AE17" s="336"/>
      <c r="AF17" s="336"/>
      <c r="AG17" s="336"/>
      <c r="AI17" s="336"/>
      <c r="AJ17" s="336"/>
      <c r="AK17" s="336"/>
      <c r="AL17" s="336"/>
      <c r="AM17" s="336"/>
      <c r="AN17" s="336"/>
      <c r="AO17" s="336"/>
      <c r="AQ17" s="336"/>
      <c r="AR17" s="336"/>
      <c r="AS17" s="336"/>
      <c r="AT17" s="336"/>
      <c r="AU17" s="336"/>
      <c r="AV17" s="336"/>
      <c r="AW17" s="336"/>
      <c r="AY17" s="336"/>
      <c r="AZ17" s="336"/>
      <c r="BA17" s="336"/>
      <c r="BB17" s="336"/>
      <c r="BC17" s="336"/>
      <c r="BD17" s="336"/>
      <c r="BE17" s="336"/>
    </row>
    <row r="18" spans="1:57" s="310" customFormat="1" ht="21.75" customHeight="1" x14ac:dyDescent="0.15">
      <c r="A18" s="320"/>
      <c r="B18" s="321" t="str">
        <f>第14回参加チーム!E15</f>
        <v>スカイＦＣ二砂</v>
      </c>
      <c r="C18" s="441"/>
      <c r="D18" s="423"/>
      <c r="E18" s="423"/>
      <c r="F18" s="422">
        <f>予選②試合時間!E19</f>
        <v>2</v>
      </c>
      <c r="G18" s="423" t="s">
        <v>61</v>
      </c>
      <c r="H18" s="424">
        <f>予選②試合時間!G19</f>
        <v>4</v>
      </c>
      <c r="I18" s="423">
        <f>予選②試合時間!E23</f>
        <v>0</v>
      </c>
      <c r="J18" s="423" t="s">
        <v>61</v>
      </c>
      <c r="K18" s="423">
        <f>予選②試合時間!G23</f>
        <v>5</v>
      </c>
      <c r="L18" s="422">
        <f>予選②試合時間!G27</f>
        <v>0</v>
      </c>
      <c r="M18" s="423" t="s">
        <v>61</v>
      </c>
      <c r="N18" s="424">
        <f>予選②試合時間!E27</f>
        <v>3</v>
      </c>
      <c r="O18" s="425">
        <f t="shared" ref="O18" si="26">IF(C18="",0,IF(C18&gt;E18,1,0))+IF(F18="",0,IF(F18&gt;H18,1,0))+IF(I18="",0,IF(I18&gt;K18,1,0))+IF(L18="",0,IF(L18&gt;N18,1,0))</f>
        <v>0</v>
      </c>
      <c r="P18" s="425">
        <f t="shared" ref="P18" si="27">IF(C18="",0,IF(C18=E18,1,0))+IF(F18="",0,IF(F18=H18,1,0))+IF(I18="",0,IF(I18=K18,1,0))+IF(L18="",0,IF(L18=N18,1,0))</f>
        <v>0</v>
      </c>
      <c r="Q18" s="425">
        <f t="shared" ref="Q18" si="28">IF(C18="",0,IF(C18&lt;E18,1,0))+IF(F18="",0,IF(F18&lt;H18,1,0))+IF(I18="",0,IF(I18&lt;K18,1,0))+IF(L18="",0,IF(L18&lt;N18,1,0))</f>
        <v>3</v>
      </c>
      <c r="R18" s="425">
        <f t="shared" ref="R18" si="29">IF(C18="",0,C18)+IF(F18="",0,F18)+IF(I18="",0,I18)+IF(L18="",0,L18)</f>
        <v>2</v>
      </c>
      <c r="S18" s="425">
        <f t="shared" ref="S18" si="30">IF(E18="",0,E18)+IF(H18="",0,H18)+IF(K18="",0,K18)+IF(N18="",0,N18)</f>
        <v>12</v>
      </c>
      <c r="T18" s="426">
        <f t="shared" ref="T18" si="31">(O18*3)+(P18*1)</f>
        <v>0</v>
      </c>
      <c r="U18" s="427">
        <f t="shared" ref="U18" si="32">R18-S18</f>
        <v>-10</v>
      </c>
      <c r="V18" s="428">
        <f t="shared" ref="V18" si="33">IF(SUM(O18:Q18)=0,"",IF(AG18="",IF(AO18="",IF(AW18="",IF(BE18="",5,BE18),AW18),AO18),AG18))</f>
        <v>4</v>
      </c>
      <c r="X18" s="329" t="s">
        <v>60</v>
      </c>
      <c r="Y18" s="371" t="str">
        <f>IF(V18="","",IF(V21="",IF(V18+V19+V20&gt;5,IF(V18=1,B18,IF(V19=1,B19,IF(V20=1,B20,IF(V21=1,B21)))),""),IF(V18+V19+V20+V21&gt;9,IF(V18=1,B18,IF(V19=1,B19,IF(V20=1,B20,IF(V21=1,B21)))),"")))</f>
        <v>新林ＳＣ</v>
      </c>
      <c r="AB18" s="337" t="str">
        <f>IF((MAX(T18:T21))=T18,IF(COUNTIF(T18:T21,(MAX(T18:T21)))&gt;1,"*",1),"")</f>
        <v/>
      </c>
      <c r="AC18" s="337" t="str">
        <f>IF(AB18="","",RANK(U18,U18:U21,0))</f>
        <v/>
      </c>
      <c r="AD18" s="337" t="str">
        <f>IF(AC18="","",RANK(AC18,AC18:AC21,1))</f>
        <v/>
      </c>
      <c r="AE18" s="337" t="str">
        <f>IF(AD18=1,RANK(R18,R18:R21,0),"")</f>
        <v/>
      </c>
      <c r="AF18" s="337" t="str">
        <f>IF(AE18="","",RANK(AE18,AE18:AE21,1))</f>
        <v/>
      </c>
      <c r="AG18" s="337" t="str">
        <f t="shared" ref="AG18" si="34">IF(AF18=1,1,"")</f>
        <v/>
      </c>
      <c r="AI18" s="337">
        <f t="shared" ref="AI18" si="35">IF(AG18=1,"",T18)</f>
        <v>0</v>
      </c>
      <c r="AJ18" s="337" t="str">
        <f>IF((MAX(AI18:AI21))=AI18,IF(COUNTIF(AI18:AI21,(MAX(AI18:AI21)))&gt;1,"*",1),"")</f>
        <v/>
      </c>
      <c r="AK18" s="337" t="str">
        <f>IF(AJ18="","",RANK(U18,U18:U21,0))</f>
        <v/>
      </c>
      <c r="AL18" s="337" t="str">
        <f>IF(AJ18="","",RANK(AK18,AK18:AK21,1))</f>
        <v/>
      </c>
      <c r="AM18" s="337" t="str">
        <f>IF(AL18=1,RANK(R18,R18:R21,0),"")</f>
        <v/>
      </c>
      <c r="AN18" s="337" t="str">
        <f>IF(AL18=1,RANK(AM18,AM18:AM21,1),"")</f>
        <v/>
      </c>
      <c r="AO18" s="337" t="str">
        <f>IF(AN18=1,COUNTIF(AG18:AG21,"=1")+1,"")</f>
        <v/>
      </c>
      <c r="AQ18" s="337">
        <f t="shared" ref="AQ18" si="36">IF(AG18="",IF(AO18="",T18,""),"")</f>
        <v>0</v>
      </c>
      <c r="AR18" s="337" t="str">
        <f>IF((MAX(AQ18:AQ21))=AQ18,IF(COUNTIF(AQ18:AQ21,(MAX(AQ18:AQ21)))&gt;1,"*",1),"")</f>
        <v/>
      </c>
      <c r="AS18" s="337" t="str">
        <f>IF(AR18="","",RANK(U18,U18:U21,0))</f>
        <v/>
      </c>
      <c r="AT18" s="337" t="str">
        <f>IF(AR18="","",RANK(AS18,AS18:AS21,1))</f>
        <v/>
      </c>
      <c r="AU18" s="337" t="str">
        <f>IF(AT18=1,RANK(R18,R18:R21,0),"")</f>
        <v/>
      </c>
      <c r="AV18" s="337" t="str">
        <f>IF(AT18=1,RANK(AU18,AU18:AU21,1),"")</f>
        <v/>
      </c>
      <c r="AW18" s="337" t="str">
        <f>IF(AV18=1,COUNTIF(AG18:AG21,"=1")+COUNTIF(AO18:AO21,"=2")+1,"")</f>
        <v/>
      </c>
      <c r="AY18" s="337">
        <f t="shared" ref="AY18" si="37">IF(AG18="",IF(AO18="",IF(AW18="",IF(SUM(O18:Q18)=0,"",T18),""),""),"")</f>
        <v>0</v>
      </c>
      <c r="AZ18" s="337">
        <f>IF((MAX(AY18:AY21))=AY18,IF(COUNTIF(AY18:AY21,(MAX(AY18:AY21)))&gt;1,"*",1),"")</f>
        <v>1</v>
      </c>
      <c r="BA18" s="337">
        <f>IF(AZ18="","",RANK(U18,U18:U21,0))</f>
        <v>4</v>
      </c>
      <c r="BB18" s="337">
        <f>IF(AZ18="","",RANK(BA18,BA18:BA21,1))</f>
        <v>1</v>
      </c>
      <c r="BC18" s="337">
        <f>IF(BB18=1,RANK(R18,R18:R21,0),"")</f>
        <v>4</v>
      </c>
      <c r="BD18" s="337">
        <f>IF(BB18=1,RANK(BC18,BC18:BC21,1),"")</f>
        <v>1</v>
      </c>
      <c r="BE18" s="337">
        <f t="shared" ref="BE18" si="38">IF(AW18="",IF(BD18=1,4,""),AW18)</f>
        <v>4</v>
      </c>
    </row>
    <row r="19" spans="1:57" s="310" customFormat="1" ht="21.75" customHeight="1" x14ac:dyDescent="0.15">
      <c r="A19" s="320"/>
      <c r="B19" s="322" t="str">
        <f>第14回参加チーム!G15</f>
        <v>佃ＦＣ</v>
      </c>
      <c r="C19" s="429">
        <f>IF(H18="","",H18)</f>
        <v>4</v>
      </c>
      <c r="D19" s="430" t="s">
        <v>61</v>
      </c>
      <c r="E19" s="430">
        <f>IF(F18="","",F18)</f>
        <v>2</v>
      </c>
      <c r="F19" s="431"/>
      <c r="G19" s="430"/>
      <c r="H19" s="432"/>
      <c r="I19" s="430">
        <f>予選②試合時間!P27</f>
        <v>0</v>
      </c>
      <c r="J19" s="430" t="s">
        <v>61</v>
      </c>
      <c r="K19" s="430">
        <f>予選②試合時間!R27</f>
        <v>3</v>
      </c>
      <c r="L19" s="431">
        <f>予選②試合時間!P23</f>
        <v>0</v>
      </c>
      <c r="M19" s="430" t="s">
        <v>61</v>
      </c>
      <c r="N19" s="432">
        <f>予選②試合時間!R23</f>
        <v>0</v>
      </c>
      <c r="O19" s="425">
        <f>IF(C19="",0,IF(C19&gt;E19,1,0))+IF(F19="",0,IF(F19&gt;H19,1,0))+IF(I19="",0,IF(I19&gt;K19,1,0))+IF(L19="",0,IF(L19&gt;N19,1,0))</f>
        <v>1</v>
      </c>
      <c r="P19" s="425">
        <f>IF(C19="",0,IF(C19=E19,1,0))+IF(F19="",0,IF(F19=H19,1,0))+IF(I19="",0,IF(I19=K19,1,0))+IF(L19="",0,IF(L19=N19,1,0))</f>
        <v>1</v>
      </c>
      <c r="Q19" s="425">
        <f>IF(C19="",0,IF(C19&lt;E19,1,0))+IF(F19="",0,IF(F19&lt;H19,1,0))+IF(I19="",0,IF(I19&lt;K19,1,0))+IF(L19="",0,IF(L19&lt;N19,1,0))</f>
        <v>1</v>
      </c>
      <c r="R19" s="425">
        <f>IF(C19="",0,C19)+IF(F19="",0,F19)+IF(I19="",0,I19)+IF(L19="",0,L19)</f>
        <v>4</v>
      </c>
      <c r="S19" s="425">
        <f>IF(E19="",0,E19)+IF(H19="",0,H19)+IF(K19="",0,K19)+IF(N19="",0,N19)</f>
        <v>5</v>
      </c>
      <c r="T19" s="426">
        <f>(O19*3)+(P19*1)</f>
        <v>4</v>
      </c>
      <c r="U19" s="427">
        <f>R19-S19</f>
        <v>-1</v>
      </c>
      <c r="V19" s="428">
        <f>IF(SUM(O19:Q19)=0,"",IF(AG19="",IF(AO19="",IF(AW19="",IF(BE19="",5,BE19),AW19),AO19),AG19))</f>
        <v>3</v>
      </c>
      <c r="X19" s="329" t="s">
        <v>62</v>
      </c>
      <c r="Y19" s="372" t="str">
        <f>IF(V19="","",IF(V21="",IF(V18+V19+V20&gt;5,IF(V18=2,B18,IF(V19=2,B19,IF(V20=2,B20,IF(V21=2,B21)))),""),IF(V18+V19+V20+V21&gt;9,IF(V18=2,B18,IF(V19=2,B19,IF(V20=2,B20,IF(V21=2,B21)))),"")))</f>
        <v>鷺沼ＦＣ</v>
      </c>
      <c r="AB19" s="337" t="str">
        <f>IF((MAX(T18:T21))=T19,IF(COUNTIF(T18:T21,(MAX(T18:T21)))&gt;1,"*",1),"")</f>
        <v/>
      </c>
      <c r="AC19" s="337" t="str">
        <f>IF(AB19="","",RANK(U19,U18:U21,0))</f>
        <v/>
      </c>
      <c r="AD19" s="337" t="str">
        <f>IF(AC19="","",RANK(AC19,AC18:AC21,1))</f>
        <v/>
      </c>
      <c r="AE19" s="337" t="str">
        <f>IF(AD19=1,RANK(R19,R18:R21,0),"")</f>
        <v/>
      </c>
      <c r="AF19" s="337" t="str">
        <f>IF(AE19="","",RANK(AE19,AE18:AE21,1))</f>
        <v/>
      </c>
      <c r="AG19" s="337" t="str">
        <f>IF(AF19=1,1,"")</f>
        <v/>
      </c>
      <c r="AI19" s="337">
        <f>IF(AG19=1,"",T19)</f>
        <v>4</v>
      </c>
      <c r="AJ19" s="337" t="str">
        <f>IF((MAX(AI18:AI21))=AI19,IF(COUNTIF(AI18:AI21,(MAX(AI18:AI21)))&gt;1,"*",1),"")</f>
        <v>*</v>
      </c>
      <c r="AK19" s="337">
        <f>IF(AJ19="","",RANK(U19,U18:U21,0))</f>
        <v>3</v>
      </c>
      <c r="AL19" s="337">
        <f>IF(AJ19="","",RANK(AK19,AK18:AK21,1))</f>
        <v>2</v>
      </c>
      <c r="AM19" s="337" t="str">
        <f>IF(AL19=1,RANK(R19,R18:R21,0),"")</f>
        <v/>
      </c>
      <c r="AN19" s="337" t="str">
        <f>IF(AL19=1,RANK(AM19,AM18:AM21,1),"")</f>
        <v/>
      </c>
      <c r="AO19" s="337" t="str">
        <f>IF(AN19=1,COUNTIF(AG18:AG21,"=1")+1,"")</f>
        <v/>
      </c>
      <c r="AQ19" s="337">
        <f>IF(AG19="",IF(AO19="",T19,""),"")</f>
        <v>4</v>
      </c>
      <c r="AR19" s="337">
        <f>IF((MAX(AQ18:AQ21))=AQ19,IF(COUNTIF(AQ18:AQ21,(MAX(AQ18:AQ21)))&gt;1,"*",1),"")</f>
        <v>1</v>
      </c>
      <c r="AS19" s="337">
        <f>IF(AR19="","",RANK(U19,U18:U21,0))</f>
        <v>3</v>
      </c>
      <c r="AT19" s="337">
        <f>IF(AR19="","",RANK(AS19,AS18:AS21,1))</f>
        <v>1</v>
      </c>
      <c r="AU19" s="337">
        <f>IF(AT19=1,RANK(R19,R18:R21,0),"")</f>
        <v>2</v>
      </c>
      <c r="AV19" s="337">
        <f>IF(AT19=1,RANK(AU19,AU18:AU21,1),"")</f>
        <v>1</v>
      </c>
      <c r="AW19" s="337">
        <f>IF(AV19=1,COUNTIF(AG18:AG21,"=1")+COUNTIF(AO18:AO21,"=2")+1,"")</f>
        <v>3</v>
      </c>
      <c r="AY19" s="337" t="str">
        <f>IF(AG19="",IF(AO19="",IF(AW19="",IF(SUM(O19:Q19)=0,"",T19),""),""),"")</f>
        <v/>
      </c>
      <c r="AZ19" s="337" t="str">
        <f>IF((MAX(AY18:AY21))=AY19,IF(COUNTIF(AY18:AY21,(MAX(AY18:AY21)))&gt;1,"*",1),"")</f>
        <v/>
      </c>
      <c r="BA19" s="337" t="str">
        <f>IF(AZ19="","",RANK(U19,U18:U21,0))</f>
        <v/>
      </c>
      <c r="BB19" s="337" t="str">
        <f>IF(AZ19="","",RANK(BA19,BA18:BA21,1))</f>
        <v/>
      </c>
      <c r="BC19" s="337" t="str">
        <f>IF(BB19=1,RANK(R19,R18:R21,0),"")</f>
        <v/>
      </c>
      <c r="BD19" s="337" t="str">
        <f>IF(BB19=1,RANK(BC19,BC18:BC21,1),"")</f>
        <v/>
      </c>
      <c r="BE19" s="337">
        <f>IF(AW19="",IF(BD19=1,4,""),AW19)</f>
        <v>3</v>
      </c>
    </row>
    <row r="20" spans="1:57" s="310" customFormat="1" ht="21.75" customHeight="1" x14ac:dyDescent="0.15">
      <c r="A20" s="320"/>
      <c r="B20" s="322" t="str">
        <f>第14回参加チーム!I15</f>
        <v>新林ＳＣ</v>
      </c>
      <c r="C20" s="429">
        <f>IF(K18="","",K18)</f>
        <v>5</v>
      </c>
      <c r="D20" s="430" t="s">
        <v>61</v>
      </c>
      <c r="E20" s="430">
        <f>IF(I18="","",I18)</f>
        <v>0</v>
      </c>
      <c r="F20" s="431">
        <f>IF(K19="","",K19)</f>
        <v>3</v>
      </c>
      <c r="G20" s="430" t="s">
        <v>61</v>
      </c>
      <c r="H20" s="432">
        <f>IF(I19="","",I19)</f>
        <v>0</v>
      </c>
      <c r="I20" s="430"/>
      <c r="J20" s="430"/>
      <c r="K20" s="430"/>
      <c r="L20" s="431">
        <f>予選②試合時間!P19</f>
        <v>2</v>
      </c>
      <c r="M20" s="430" t="s">
        <v>61</v>
      </c>
      <c r="N20" s="432">
        <f>予選②試合時間!R19</f>
        <v>0</v>
      </c>
      <c r="O20" s="425">
        <f>IF(C20="",0,IF(C20&gt;E20,1,0))+IF(F20="",0,IF(F20&gt;H20,1,0))+IF(I20="",0,IF(I20&gt;K20,1,0))+IF(L20="",0,IF(L20&gt;N20,1,0))</f>
        <v>3</v>
      </c>
      <c r="P20" s="425">
        <f>IF(C20="",0,IF(C20=E20,1,0))+IF(F20="",0,IF(F20=H20,1,0))+IF(I20="",0,IF(I20=K20,1,0))+IF(L20="",0,IF(L20=N20,1,0))</f>
        <v>0</v>
      </c>
      <c r="Q20" s="425">
        <f>IF(C20="",0,IF(C20&lt;E20,1,0))+IF(F20="",0,IF(F20&lt;H20,1,0))+IF(I20="",0,IF(I20&lt;K20,1,0))+IF(L20="",0,IF(L20&lt;N20,1,0))</f>
        <v>0</v>
      </c>
      <c r="R20" s="425">
        <f>IF(C20="",0,C20)+IF(F20="",0,F20)+IF(I20="",0,I20)+IF(L20="",0,L20)</f>
        <v>10</v>
      </c>
      <c r="S20" s="425">
        <f>IF(E20="",0,E20)+IF(H20="",0,H20)+IF(K20="",0,K20)+IF(N20="",0,N20)</f>
        <v>0</v>
      </c>
      <c r="T20" s="426">
        <f>(O20*3)+(P20*1)</f>
        <v>9</v>
      </c>
      <c r="U20" s="427">
        <f>R20-S20</f>
        <v>10</v>
      </c>
      <c r="V20" s="428">
        <f>IF(SUM(O20:Q20)=0,"",IF(AG20="",IF(AO20="",IF(AW20="",IF(BE20="",5,BE20),AW20),AO20),AG20))</f>
        <v>1</v>
      </c>
      <c r="X20" s="330" t="s">
        <v>63</v>
      </c>
      <c r="Y20" s="376" t="str">
        <f>IF(V20="","",IF(V21="",IF(V18+V19+V20&gt;5,IF(V18=3,B18,IF(V19=3,B19,IF(V20=3,B20,IF(V21=3,B21)))),""),IF(V18+V19+V20+V21&gt;9,IF(V18=3,B18,IF(V19=3,B19,IF(V20=3,B20,IF(V21=3,B21)))),"")))</f>
        <v>佃ＦＣ</v>
      </c>
      <c r="AB20" s="337">
        <f>IF((MAX(T18:T21))=T20,IF(COUNTIF(T18:T21,(MAX(T18:T21)))&gt;1,"*",1),"")</f>
        <v>1</v>
      </c>
      <c r="AC20" s="337">
        <f>IF(AB20="","",RANK(U20,U18:U21,0))</f>
        <v>1</v>
      </c>
      <c r="AD20" s="337">
        <f>IF(AC20="","",RANK(AC20,AC18:AC21,1))</f>
        <v>1</v>
      </c>
      <c r="AE20" s="337">
        <f>IF(AD20=1,RANK(R20,R18:R21,0),"")</f>
        <v>1</v>
      </c>
      <c r="AF20" s="337">
        <f>IF(AE20="","",RANK(AE20,AE18:AE21,1))</f>
        <v>1</v>
      </c>
      <c r="AG20" s="337">
        <f>IF(AF20=1,1,"")</f>
        <v>1</v>
      </c>
      <c r="AI20" s="337" t="str">
        <f>IF(AG20=1,"",T20)</f>
        <v/>
      </c>
      <c r="AJ20" s="337" t="str">
        <f>IF((MAX(AI18:AI21))=AI20,IF(COUNTIF(AI18:AI21,(MAX(AI18:AI21)))&gt;1,"*",1),"")</f>
        <v/>
      </c>
      <c r="AK20" s="337" t="str">
        <f>IF(AJ20="","",RANK(U20,U18:U21,0))</f>
        <v/>
      </c>
      <c r="AL20" s="337" t="str">
        <f>IF(AJ20="","",RANK(AK20,AK18:AK21,1))</f>
        <v/>
      </c>
      <c r="AM20" s="337" t="str">
        <f>IF(AL20=1,RANK(R20,R18:R21,0),"")</f>
        <v/>
      </c>
      <c r="AN20" s="337" t="str">
        <f>IF(AL20=1,RANK(AM20,AM18:AM21,1),"")</f>
        <v/>
      </c>
      <c r="AO20" s="337" t="str">
        <f>IF(AN20=1,COUNTIF(AG18:AG21,"=1")+1,"")</f>
        <v/>
      </c>
      <c r="AQ20" s="337" t="str">
        <f>IF(AG20="",IF(AO20="",T20,""),"")</f>
        <v/>
      </c>
      <c r="AR20" s="337" t="str">
        <f>IF((MAX(AQ18:AQ21))=AQ20,IF(COUNTIF(AQ18:AQ21,(MAX(AQ18:AQ21)))&gt;1,"*",1),"")</f>
        <v/>
      </c>
      <c r="AS20" s="337" t="str">
        <f>IF(AR20="","",RANK(U20,U18:U21,0))</f>
        <v/>
      </c>
      <c r="AT20" s="337" t="str">
        <f>IF(AR20="","",RANK(AS20,AS18:AS21,1))</f>
        <v/>
      </c>
      <c r="AU20" s="337" t="str">
        <f>IF(AT20=1,RANK(R20,R18:R21,0),"")</f>
        <v/>
      </c>
      <c r="AV20" s="337" t="str">
        <f>IF(AT20=1,RANK(AU20,AU18:AU21,1),"")</f>
        <v/>
      </c>
      <c r="AW20" s="337" t="str">
        <f>IF(AV20=1,COUNTIF(AG18:AG21,"=1")+COUNTIF(AO18:AO21,"=2")+1,"")</f>
        <v/>
      </c>
      <c r="AY20" s="337" t="str">
        <f>IF(AG20="",IF(AO20="",IF(AW20="",IF(SUM(O20:Q20)=0,"",T20),""),""),"")</f>
        <v/>
      </c>
      <c r="AZ20" s="337" t="str">
        <f>IF((MAX(AY18:AY21))=AY20,IF(COUNTIF(AY18:AY21,(MAX(AY18:AY21)))&gt;1,"*",1),"")</f>
        <v/>
      </c>
      <c r="BA20" s="337" t="str">
        <f>IF(AZ20="","",RANK(U20,U18:U21,0))</f>
        <v/>
      </c>
      <c r="BB20" s="337" t="str">
        <f>IF(AZ20="","",RANK(BA20,BA18:BA21,1))</f>
        <v/>
      </c>
      <c r="BC20" s="337" t="str">
        <f>IF(BB20=1,RANK(R20,R18:R21,0),"")</f>
        <v/>
      </c>
      <c r="BD20" s="337" t="str">
        <f>IF(BB20=1,RANK(BC20,BC18:BC21,1),"")</f>
        <v/>
      </c>
      <c r="BE20" s="337" t="str">
        <f>IF(AW20="",IF(BD20=1,4,""),AW20)</f>
        <v/>
      </c>
    </row>
    <row r="21" spans="1:57" s="310" customFormat="1" ht="21.75" customHeight="1" x14ac:dyDescent="0.15">
      <c r="A21" s="320"/>
      <c r="B21" s="323" t="str">
        <f>第14回参加チーム!K15</f>
        <v>鷺沼ＦＣ</v>
      </c>
      <c r="C21" s="433">
        <f>IF(N18="","",N18)</f>
        <v>3</v>
      </c>
      <c r="D21" s="434" t="s">
        <v>61</v>
      </c>
      <c r="E21" s="434">
        <f>IF(L18="","",L18)</f>
        <v>0</v>
      </c>
      <c r="F21" s="435">
        <f>IF(N19="","",N19)</f>
        <v>0</v>
      </c>
      <c r="G21" s="434" t="s">
        <v>61</v>
      </c>
      <c r="H21" s="436">
        <f>IF(L19="","",L19)</f>
        <v>0</v>
      </c>
      <c r="I21" s="434">
        <f>IF(N20="","",N20)</f>
        <v>0</v>
      </c>
      <c r="J21" s="434" t="s">
        <v>61</v>
      </c>
      <c r="K21" s="434">
        <f>IF(L20="","",L20)</f>
        <v>2</v>
      </c>
      <c r="L21" s="435"/>
      <c r="M21" s="434"/>
      <c r="N21" s="436"/>
      <c r="O21" s="437">
        <f>IF(C21="",0,IF(C21&gt;E21,1,0))+IF(F21="",0,IF(F21&gt;H21,1,0))+IF(I21="",0,IF(I21&gt;K21,1,0))+IF(L21="",0,IF(L21&gt;N21,1,0))</f>
        <v>1</v>
      </c>
      <c r="P21" s="437">
        <f>IF(C21="",0,IF(C21=E21,1,0))+IF(F21="",0,IF(F21=H21,1,0))+IF(I21="",0,IF(I21=K21,1,0))+IF(L21="",0,IF(L21=N21,1,0))</f>
        <v>1</v>
      </c>
      <c r="Q21" s="437">
        <f>IF(C21="",0,IF(C21&lt;E21,1,0))+IF(F21="",0,IF(F21&lt;H21,1,0))+IF(I21="",0,IF(I21&lt;K21,1,0))+IF(L21="",0,IF(L21&lt;N21,1,0))</f>
        <v>1</v>
      </c>
      <c r="R21" s="437">
        <f>IF(C21="",0,C21)+IF(F21="",0,F21)+IF(I21="",0,I21)+IF(L21="",0,L21)</f>
        <v>3</v>
      </c>
      <c r="S21" s="437">
        <f>IF(E21="",0,E21)+IF(H21="",0,H21)+IF(K21="",0,K21)+IF(N21="",0,N21)</f>
        <v>2</v>
      </c>
      <c r="T21" s="438">
        <f>(O21*3)+(P21*1)</f>
        <v>4</v>
      </c>
      <c r="U21" s="439">
        <f>R21-S21</f>
        <v>1</v>
      </c>
      <c r="V21" s="440">
        <f>IF(SUM(O21:Q21)=0,"",IF(AG21="",IF(AO21="",IF(AW21="",IF(BE21="",5,BE21),AW21),AO21),AG21))</f>
        <v>2</v>
      </c>
      <c r="X21" s="331" t="s">
        <v>64</v>
      </c>
      <c r="Y21" s="442" t="str">
        <f>IF(V21="","",IF(V21="",IF(V18+V19+V20&gt;5,IF(V18=4,B18,IF(V19=4,B19,IF(V20=4,B20,IF(V21=4,B21)))),""),IF(V18+V19+V20+V21&gt;9,IF(V18=4,B18,IF(V19=4,B19,IF(V20=4,B20,IF(V21=4,B21)))),"")))</f>
        <v>スカイＦＣ二砂</v>
      </c>
      <c r="AB21" s="337" t="str">
        <f>IF((MAX(T18:T21))=T21,IF(COUNTIF(T18:T21,(MAX(T18:T21)))&gt;1,"*",1),"")</f>
        <v/>
      </c>
      <c r="AC21" s="337" t="str">
        <f>IF(AB21="","",RANK(U21,U18:U21,0))</f>
        <v/>
      </c>
      <c r="AD21" s="337" t="str">
        <f>IF(AC21="","",RANK(AC21,AC18:AC21,1))</f>
        <v/>
      </c>
      <c r="AE21" s="337" t="str">
        <f>IF(AD21=1,RANK(R21,R18:R21,0),"")</f>
        <v/>
      </c>
      <c r="AF21" s="337" t="str">
        <f>IF(AE21="","",RANK(AE21,AE18:AE21,1))</f>
        <v/>
      </c>
      <c r="AG21" s="337" t="str">
        <f>IF(AF21=1,1,"")</f>
        <v/>
      </c>
      <c r="AI21" s="337">
        <f>IF(AG21=1,"",T21)</f>
        <v>4</v>
      </c>
      <c r="AJ21" s="337" t="str">
        <f>IF((MAX(AI18:AI21))=AI21,IF(COUNTIF(AI18:AI21,(MAX(AI18:AI21)))&gt;1,"*",1),"")</f>
        <v>*</v>
      </c>
      <c r="AK21" s="337">
        <f>IF(AJ21="","",RANK(U21,U18:U21,0))</f>
        <v>2</v>
      </c>
      <c r="AL21" s="337">
        <f>IF(AJ21="","",RANK(AK21,AK18:AK21,1))</f>
        <v>1</v>
      </c>
      <c r="AM21" s="337">
        <f>IF(AL21=1,RANK(R21,R18:R21,0),"")</f>
        <v>3</v>
      </c>
      <c r="AN21" s="337">
        <f>IF(AL21=1,RANK(AM21,AM18:AM21,1),"")</f>
        <v>1</v>
      </c>
      <c r="AO21" s="337">
        <f>IF(AN21=1,COUNTIF(AG18:AG21,"=1")+1,"")</f>
        <v>2</v>
      </c>
      <c r="AQ21" s="337" t="str">
        <f>IF(AG21="",IF(AO21="",T21,""),"")</f>
        <v/>
      </c>
      <c r="AR21" s="337" t="str">
        <f>IF((MAX(AQ18:AQ21))=AQ21,IF(COUNTIF(AQ18:AQ21,(MAX(AQ18:AQ21)))&gt;1,"*",1),"")</f>
        <v/>
      </c>
      <c r="AS21" s="337" t="str">
        <f>IF(AR21="","",RANK(U21,U18:U21,0))</f>
        <v/>
      </c>
      <c r="AT21" s="337" t="str">
        <f>IF(AR21="","",RANK(AS21,AS18:AS21,1))</f>
        <v/>
      </c>
      <c r="AU21" s="337" t="str">
        <f>IF(AT21=1,RANK(R21,R18:R21,0),"")</f>
        <v/>
      </c>
      <c r="AV21" s="337" t="str">
        <f>IF(AT21=1,RANK(AU21,AU18:AU21,1),"")</f>
        <v/>
      </c>
      <c r="AW21" s="337" t="str">
        <f>IF(AV21=1,COUNTIF(AG18:AG21,"=1")+COUNTIF(AO18:AO21,"=2")+1,"")</f>
        <v/>
      </c>
      <c r="AY21" s="337" t="str">
        <f>IF(AG21="",IF(AO21="",IF(AW21="",IF(SUM(O21:Q21)=0,"",T21),""),""),"")</f>
        <v/>
      </c>
      <c r="AZ21" s="337" t="str">
        <f>IF((MAX(AY18:AY21))=AY21,IF(COUNTIF(AY18:AY21,(MAX(AY18:AY21)))&gt;1,"*",1),"")</f>
        <v/>
      </c>
      <c r="BA21" s="337" t="str">
        <f>IF(AZ21="","",RANK(U21,U18:U21,0))</f>
        <v/>
      </c>
      <c r="BB21" s="337" t="str">
        <f>IF(AZ21="","",RANK(BA21,BA18:BA21,1))</f>
        <v/>
      </c>
      <c r="BC21" s="337" t="str">
        <f>IF(BB21=1,RANK(R21,R18:R21,0),"")</f>
        <v/>
      </c>
      <c r="BD21" s="337" t="str">
        <f>IF(BB21=1,RANK(BC21,BC18:BC21,1),"")</f>
        <v/>
      </c>
      <c r="BE21" s="337" t="str">
        <f>IF(AW21="",IF(BD21=1,4,""),AW21)</f>
        <v/>
      </c>
    </row>
    <row r="23" spans="1:57" s="308" customFormat="1" ht="23.25" customHeight="1" x14ac:dyDescent="0.15">
      <c r="B23" s="316" t="s">
        <v>95</v>
      </c>
      <c r="C23" s="317"/>
      <c r="D23" s="317" t="s">
        <v>94</v>
      </c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24"/>
      <c r="P23" s="324"/>
      <c r="Q23" s="324"/>
      <c r="R23" s="324"/>
      <c r="S23" s="324"/>
      <c r="T23" s="324"/>
      <c r="U23" s="324"/>
      <c r="V23" s="326"/>
      <c r="Y23" s="365"/>
      <c r="AB23" s="334"/>
      <c r="AC23" s="334"/>
      <c r="AD23" s="335"/>
      <c r="AE23" s="334"/>
      <c r="AF23" s="334"/>
      <c r="AG23" s="334"/>
      <c r="AI23" s="334"/>
      <c r="AJ23" s="335"/>
      <c r="AK23" s="334"/>
      <c r="AL23" s="334"/>
      <c r="AM23" s="334"/>
      <c r="AN23" s="334"/>
      <c r="AO23" s="334"/>
      <c r="AP23" s="339"/>
      <c r="AQ23" s="334"/>
      <c r="AR23" s="334"/>
      <c r="AS23" s="334"/>
      <c r="AT23" s="334"/>
      <c r="AU23" s="334"/>
      <c r="AV23" s="334"/>
      <c r="AW23" s="334"/>
      <c r="AY23" s="334"/>
      <c r="AZ23" s="334"/>
      <c r="BA23" s="334"/>
      <c r="BB23" s="334"/>
      <c r="BC23" s="334"/>
      <c r="BD23" s="334"/>
      <c r="BE23" s="334"/>
    </row>
    <row r="24" spans="1:57" s="309" customFormat="1" ht="63" customHeight="1" x14ac:dyDescent="0.2">
      <c r="A24" s="318"/>
      <c r="B24" s="319"/>
      <c r="C24" s="452" t="str">
        <f>B25</f>
        <v>スターキッカーズ　Ｂ</v>
      </c>
      <c r="D24" s="453"/>
      <c r="E24" s="453"/>
      <c r="F24" s="453" t="str">
        <f>B26</f>
        <v>城東フェニックス</v>
      </c>
      <c r="G24" s="453"/>
      <c r="H24" s="453"/>
      <c r="I24" s="453" t="str">
        <f>B27</f>
        <v>ＦＣ東陽</v>
      </c>
      <c r="J24" s="453"/>
      <c r="K24" s="453"/>
      <c r="L24" s="453" t="str">
        <f>B28</f>
        <v>四吾ＦＣ</v>
      </c>
      <c r="M24" s="453"/>
      <c r="N24" s="453"/>
      <c r="O24" s="325" t="s">
        <v>53</v>
      </c>
      <c r="P24" s="325" t="s">
        <v>54</v>
      </c>
      <c r="Q24" s="325" t="s">
        <v>55</v>
      </c>
      <c r="R24" s="325" t="s">
        <v>56</v>
      </c>
      <c r="S24" s="325" t="s">
        <v>57</v>
      </c>
      <c r="T24" s="325" t="s">
        <v>44</v>
      </c>
      <c r="U24" s="325" t="s">
        <v>58</v>
      </c>
      <c r="V24" s="327" t="s">
        <v>59</v>
      </c>
      <c r="X24" s="328"/>
      <c r="Y24" s="375"/>
      <c r="AB24" s="336" t="s">
        <v>60</v>
      </c>
      <c r="AC24" s="336"/>
      <c r="AD24" s="336"/>
      <c r="AE24" s="336"/>
      <c r="AF24" s="336"/>
      <c r="AG24" s="336"/>
      <c r="AI24" s="336"/>
      <c r="AJ24" s="336"/>
      <c r="AK24" s="336"/>
      <c r="AL24" s="336"/>
      <c r="AM24" s="336"/>
      <c r="AN24" s="336"/>
      <c r="AO24" s="336"/>
      <c r="AQ24" s="336"/>
      <c r="AR24" s="336"/>
      <c r="AS24" s="336"/>
      <c r="AT24" s="336"/>
      <c r="AU24" s="336"/>
      <c r="AV24" s="336"/>
      <c r="AW24" s="336"/>
      <c r="AY24" s="336"/>
      <c r="AZ24" s="336"/>
      <c r="BA24" s="336"/>
      <c r="BB24" s="336"/>
      <c r="BC24" s="336"/>
      <c r="BD24" s="336"/>
      <c r="BE24" s="336"/>
    </row>
    <row r="25" spans="1:57" s="310" customFormat="1" ht="21.75" customHeight="1" x14ac:dyDescent="0.15">
      <c r="A25" s="320"/>
      <c r="B25" s="321" t="str">
        <f>第14回参加チーム!E17</f>
        <v>スターキッカーズ　Ｂ</v>
      </c>
      <c r="C25" s="441"/>
      <c r="D25" s="423"/>
      <c r="E25" s="423"/>
      <c r="F25" s="422">
        <f>予選②試合時間!E21</f>
        <v>3</v>
      </c>
      <c r="G25" s="423" t="s">
        <v>61</v>
      </c>
      <c r="H25" s="424">
        <f>予選②試合時間!G21</f>
        <v>0</v>
      </c>
      <c r="I25" s="423">
        <f>予選②試合時間!E25</f>
        <v>3</v>
      </c>
      <c r="J25" s="423" t="s">
        <v>61</v>
      </c>
      <c r="K25" s="423">
        <f>予選②試合時間!G25</f>
        <v>0</v>
      </c>
      <c r="L25" s="422">
        <f>予選②試合時間!G29</f>
        <v>5</v>
      </c>
      <c r="M25" s="423" t="s">
        <v>61</v>
      </c>
      <c r="N25" s="424">
        <f>予選②試合時間!E29</f>
        <v>0</v>
      </c>
      <c r="O25" s="425">
        <f t="shared" ref="O25" si="39">IF(C25="",0,IF(C25&gt;E25,1,0))+IF(F25="",0,IF(F25&gt;H25,1,0))+IF(I25="",0,IF(I25&gt;K25,1,0))+IF(L25="",0,IF(L25&gt;N25,1,0))</f>
        <v>3</v>
      </c>
      <c r="P25" s="425">
        <f t="shared" ref="P25" si="40">IF(C25="",0,IF(C25=E25,1,0))+IF(F25="",0,IF(F25=H25,1,0))+IF(I25="",0,IF(I25=K25,1,0))+IF(L25="",0,IF(L25=N25,1,0))</f>
        <v>0</v>
      </c>
      <c r="Q25" s="425">
        <f t="shared" ref="Q25" si="41">IF(C25="",0,IF(C25&lt;E25,1,0))+IF(F25="",0,IF(F25&lt;H25,1,0))+IF(I25="",0,IF(I25&lt;K25,1,0))+IF(L25="",0,IF(L25&lt;N25,1,0))</f>
        <v>0</v>
      </c>
      <c r="R25" s="425">
        <f t="shared" ref="R25" si="42">IF(C25="",0,C25)+IF(F25="",0,F25)+IF(I25="",0,I25)+IF(L25="",0,L25)</f>
        <v>11</v>
      </c>
      <c r="S25" s="425">
        <f t="shared" ref="S25" si="43">IF(E25="",0,E25)+IF(H25="",0,H25)+IF(K25="",0,K25)+IF(N25="",0,N25)</f>
        <v>0</v>
      </c>
      <c r="T25" s="426">
        <f t="shared" ref="T25" si="44">(O25*3)+(P25*1)</f>
        <v>9</v>
      </c>
      <c r="U25" s="427">
        <f t="shared" ref="U25" si="45">R25-S25</f>
        <v>11</v>
      </c>
      <c r="V25" s="428">
        <f t="shared" ref="V25" si="46">IF(SUM(O25:Q25)=0,"",IF(AG25="",IF(AO25="",IF(AW25="",IF(BE25="",5,BE25),AW25),AO25),AG25))</f>
        <v>1</v>
      </c>
      <c r="X25" s="329" t="s">
        <v>60</v>
      </c>
      <c r="Y25" s="372" t="str">
        <f>IF(V25="","",IF(V28="",IF(V25+V26+V27&gt;5,IF(V25=1,B25,IF(V26=1,B26,IF(V27=1,B27,IF(V28=1,B28)))),""),IF(V25+V26+V27+V28&gt;9,IF(V25=1,B25,IF(V26=1,B26,IF(V27=1,B27,IF(V28=1,B28)))),"")))</f>
        <v>スターキッカーズ　Ｂ</v>
      </c>
      <c r="AB25" s="337">
        <f>IF((MAX(T25:T28))=T25,IF(COUNTIF(T25:T28,(MAX(T25:T28)))&gt;1,"*",1),"")</f>
        <v>1</v>
      </c>
      <c r="AC25" s="337">
        <f>IF(AB25="","",RANK(U25,U25:U28,0))</f>
        <v>1</v>
      </c>
      <c r="AD25" s="337">
        <f>IF(AC25="","",RANK(AC25,AC25:AC28,1))</f>
        <v>1</v>
      </c>
      <c r="AE25" s="337">
        <f>IF(AD25=1,RANK(R25,R25:R28,0),"")</f>
        <v>1</v>
      </c>
      <c r="AF25" s="337">
        <f>IF(AE25="","",RANK(AE25,AE25:AE28,1))</f>
        <v>1</v>
      </c>
      <c r="AG25" s="337">
        <f t="shared" ref="AG25" si="47">IF(AF25=1,1,"")</f>
        <v>1</v>
      </c>
      <c r="AI25" s="337" t="str">
        <f t="shared" ref="AI25" si="48">IF(AG25=1,"",T25)</f>
        <v/>
      </c>
      <c r="AJ25" s="337" t="str">
        <f>IF((MAX(AI25:AI28))=AI25,IF(COUNTIF(AI25:AI28,(MAX(AI25:AI28)))&gt;1,"*",1),"")</f>
        <v/>
      </c>
      <c r="AK25" s="337" t="str">
        <f>IF(AJ25="","",RANK(U25,U25:U28,0))</f>
        <v/>
      </c>
      <c r="AL25" s="337" t="str">
        <f>IF(AJ25="","",RANK(AK25,AK25:AK28,1))</f>
        <v/>
      </c>
      <c r="AM25" s="337" t="str">
        <f>IF(AL25=1,RANK(R25,R25:R28,0),"")</f>
        <v/>
      </c>
      <c r="AN25" s="337" t="str">
        <f>IF(AL25=1,RANK(AM25,AM25:AM28,1),"")</f>
        <v/>
      </c>
      <c r="AO25" s="337" t="str">
        <f>IF(AN25=1,COUNTIF(AG25:AG28,"=1")+1,"")</f>
        <v/>
      </c>
      <c r="AQ25" s="337" t="str">
        <f t="shared" ref="AQ25" si="49">IF(AG25="",IF(AO25="",T25,""),"")</f>
        <v/>
      </c>
      <c r="AR25" s="337" t="str">
        <f>IF((MAX(AQ25:AQ28))=AQ25,IF(COUNTIF(AQ25:AQ28,(MAX(AQ25:AQ28)))&gt;1,"*",1),"")</f>
        <v/>
      </c>
      <c r="AS25" s="337" t="str">
        <f>IF(AR25="","",RANK(U25,U25:U28,0))</f>
        <v/>
      </c>
      <c r="AT25" s="337" t="str">
        <f>IF(AR25="","",RANK(AS25,AS25:AS28,1))</f>
        <v/>
      </c>
      <c r="AU25" s="337" t="str">
        <f>IF(AT25=1,RANK(R25,R25:R28,0),"")</f>
        <v/>
      </c>
      <c r="AV25" s="337" t="str">
        <f>IF(AT25=1,RANK(AU25,AU25:AU28,1),"")</f>
        <v/>
      </c>
      <c r="AW25" s="337" t="str">
        <f>IF(AV25=1,COUNTIF(AG25:AG28,"=1")+COUNTIF(AO25:AO28,"=2")+1,"")</f>
        <v/>
      </c>
      <c r="AY25" s="337" t="str">
        <f t="shared" ref="AY25" si="50">IF(AG25="",IF(AO25="",IF(AW25="",IF(SUM(O25:Q25)=0,"",T25),""),""),"")</f>
        <v/>
      </c>
      <c r="AZ25" s="337" t="str">
        <f>IF((MAX(AY25:AY28))=AY25,IF(COUNTIF(AY25:AY28,(MAX(AY25:AY28)))&gt;1,"*",1),"")</f>
        <v/>
      </c>
      <c r="BA25" s="337" t="str">
        <f>IF(AZ25="","",RANK(U25,U25:U28,0))</f>
        <v/>
      </c>
      <c r="BB25" s="337" t="str">
        <f>IF(AZ25="","",RANK(BA25,BA25:BA28,1))</f>
        <v/>
      </c>
      <c r="BC25" s="337" t="str">
        <f>IF(BB25=1,RANK(R25,R25:R28,0),"")</f>
        <v/>
      </c>
      <c r="BD25" s="337" t="str">
        <f>IF(BB25=1,RANK(BC25,BC25:BC28,1),"")</f>
        <v/>
      </c>
      <c r="BE25" s="337" t="str">
        <f t="shared" ref="BE25" si="51">IF(AW25="",IF(BD25=1,4,""),AW25)</f>
        <v/>
      </c>
    </row>
    <row r="26" spans="1:57" s="310" customFormat="1" ht="21.75" customHeight="1" x14ac:dyDescent="0.15">
      <c r="A26" s="320"/>
      <c r="B26" s="322" t="str">
        <f>第14回参加チーム!G17</f>
        <v>城東フェニックス</v>
      </c>
      <c r="C26" s="429">
        <f>IF(H25="","",H25)</f>
        <v>0</v>
      </c>
      <c r="D26" s="430" t="s">
        <v>61</v>
      </c>
      <c r="E26" s="430">
        <f>IF(F25="","",F25)</f>
        <v>3</v>
      </c>
      <c r="F26" s="431"/>
      <c r="G26" s="430"/>
      <c r="H26" s="432"/>
      <c r="I26" s="430">
        <f>予選②試合時間!P29</f>
        <v>0</v>
      </c>
      <c r="J26" s="430" t="s">
        <v>61</v>
      </c>
      <c r="K26" s="430">
        <f>予選②試合時間!R29</f>
        <v>1</v>
      </c>
      <c r="L26" s="431">
        <f>予選②試合時間!P25</f>
        <v>1</v>
      </c>
      <c r="M26" s="430" t="s">
        <v>61</v>
      </c>
      <c r="N26" s="432">
        <f>予選②試合時間!R25</f>
        <v>2</v>
      </c>
      <c r="O26" s="425">
        <f>IF(C26="",0,IF(C26&gt;E26,1,0))+IF(F26="",0,IF(F26&gt;H26,1,0))+IF(I26="",0,IF(I26&gt;K26,1,0))+IF(L26="",0,IF(L26&gt;N26,1,0))</f>
        <v>0</v>
      </c>
      <c r="P26" s="425">
        <f>IF(C26="",0,IF(C26=E26,1,0))+IF(F26="",0,IF(F26=H26,1,0))+IF(I26="",0,IF(I26=K26,1,0))+IF(L26="",0,IF(L26=N26,1,0))</f>
        <v>0</v>
      </c>
      <c r="Q26" s="425">
        <f>IF(C26="",0,IF(C26&lt;E26,1,0))+IF(F26="",0,IF(F26&lt;H26,1,0))+IF(I26="",0,IF(I26&lt;K26,1,0))+IF(L26="",0,IF(L26&lt;N26,1,0))</f>
        <v>3</v>
      </c>
      <c r="R26" s="425">
        <f>IF(C26="",0,C26)+IF(F26="",0,F26)+IF(I26="",0,I26)+IF(L26="",0,L26)</f>
        <v>1</v>
      </c>
      <c r="S26" s="425">
        <f>IF(E26="",0,E26)+IF(H26="",0,H26)+IF(K26="",0,K26)+IF(N26="",0,N26)</f>
        <v>6</v>
      </c>
      <c r="T26" s="426">
        <f>(O26*3)+(P26*1)</f>
        <v>0</v>
      </c>
      <c r="U26" s="427">
        <f>R26-S26</f>
        <v>-5</v>
      </c>
      <c r="V26" s="428">
        <f>IF(SUM(O26:Q26)=0,"",IF(AG26="",IF(AO26="",IF(AW26="",IF(BE26="",5,BE26),AW26),AO26),AG26))</f>
        <v>4</v>
      </c>
      <c r="X26" s="329" t="s">
        <v>62</v>
      </c>
      <c r="Y26" s="372" t="str">
        <f>IF(V26="","",IF(V28="",IF(V25+V26+V27&gt;5,IF(V25=2,B25,IF(V26=2,B26,IF(V27=2,B27,IF(V28=2,B28)))),""),IF(V25+V26+V27+V28&gt;9,IF(V25=2,B25,IF(V26=2,B26,IF(V27=2,B27,IF(V28=2,B28)))),"")))</f>
        <v>四吾ＦＣ</v>
      </c>
      <c r="AB26" s="337" t="str">
        <f>IF((MAX(T25:T28))=T26,IF(COUNTIF(T25:T28,(MAX(T25:T28)))&gt;1,"*",1),"")</f>
        <v/>
      </c>
      <c r="AC26" s="337" t="str">
        <f>IF(AB26="","",RANK(U26,U25:U28,0))</f>
        <v/>
      </c>
      <c r="AD26" s="337" t="str">
        <f>IF(AC26="","",RANK(AC26,AC25:AC28,1))</f>
        <v/>
      </c>
      <c r="AE26" s="337" t="str">
        <f>IF(AD26=1,RANK(R26,R25:R28,0),"")</f>
        <v/>
      </c>
      <c r="AF26" s="337" t="str">
        <f>IF(AE26="","",RANK(AE26,AE25:AE28,1))</f>
        <v/>
      </c>
      <c r="AG26" s="337" t="str">
        <f>IF(AF26=1,1,"")</f>
        <v/>
      </c>
      <c r="AI26" s="337">
        <f>IF(AG26=1,"",T26)</f>
        <v>0</v>
      </c>
      <c r="AJ26" s="337" t="str">
        <f>IF((MAX(AI25:AI28))=AI26,IF(COUNTIF(AI25:AI28,(MAX(AI25:AI28)))&gt;1,"*",1),"")</f>
        <v/>
      </c>
      <c r="AK26" s="337" t="str">
        <f>IF(AJ26="","",RANK(U26,U25:U28,0))</f>
        <v/>
      </c>
      <c r="AL26" s="337" t="str">
        <f>IF(AJ26="","",RANK(AK26,AK25:AK28,1))</f>
        <v/>
      </c>
      <c r="AM26" s="337" t="str">
        <f>IF(AL26=1,RANK(R26,R25:R28,0),"")</f>
        <v/>
      </c>
      <c r="AN26" s="337" t="str">
        <f>IF(AL26=1,RANK(AM26,AM25:AM28,1),"")</f>
        <v/>
      </c>
      <c r="AO26" s="337" t="str">
        <f>IF(AN26=1,COUNTIF(AG25:AG28,"=1")+1,"")</f>
        <v/>
      </c>
      <c r="AQ26" s="337">
        <f>IF(AG26="",IF(AO26="",T26,""),"")</f>
        <v>0</v>
      </c>
      <c r="AR26" s="337" t="str">
        <f>IF((MAX(AQ25:AQ28))=AQ26,IF(COUNTIF(AQ25:AQ28,(MAX(AQ25:AQ28)))&gt;1,"*",1),"")</f>
        <v/>
      </c>
      <c r="AS26" s="337" t="str">
        <f>IF(AR26="","",RANK(U26,U25:U28,0))</f>
        <v/>
      </c>
      <c r="AT26" s="337" t="str">
        <f>IF(AR26="","",RANK(AS26,AS25:AS28,1))</f>
        <v/>
      </c>
      <c r="AU26" s="337" t="str">
        <f>IF(AT26=1,RANK(R26,R25:R28,0),"")</f>
        <v/>
      </c>
      <c r="AV26" s="337" t="str">
        <f>IF(AT26=1,RANK(AU26,AU25:AU28,1),"")</f>
        <v/>
      </c>
      <c r="AW26" s="337" t="str">
        <f>IF(AV26=1,COUNTIF(AG25:AG28,"=1")+COUNTIF(AO25:AO28,"=2")+1,"")</f>
        <v/>
      </c>
      <c r="AY26" s="337">
        <f>IF(AG26="",IF(AO26="",IF(AW26="",IF(SUM(O26:Q26)=0,"",T26),""),""),"")</f>
        <v>0</v>
      </c>
      <c r="AZ26" s="337">
        <f>IF((MAX(AY25:AY28))=AY26,IF(COUNTIF(AY25:AY28,(MAX(AY25:AY28)))&gt;1,"*",1),"")</f>
        <v>1</v>
      </c>
      <c r="BA26" s="337">
        <f>IF(AZ26="","",RANK(U26,U25:U28,0))</f>
        <v>4</v>
      </c>
      <c r="BB26" s="337">
        <f>IF(AZ26="","",RANK(BA26,BA25:BA28,1))</f>
        <v>1</v>
      </c>
      <c r="BC26" s="337">
        <f>IF(BB26=1,RANK(R26,R25:R28,0),"")</f>
        <v>3</v>
      </c>
      <c r="BD26" s="337">
        <f>IF(BB26=1,RANK(BC26,BC25:BC28,1),"")</f>
        <v>1</v>
      </c>
      <c r="BE26" s="337">
        <f>IF(AW26="",IF(BD26=1,4,""),AW26)</f>
        <v>4</v>
      </c>
    </row>
    <row r="27" spans="1:57" s="310" customFormat="1" ht="21.75" customHeight="1" x14ac:dyDescent="0.15">
      <c r="A27" s="320"/>
      <c r="B27" s="322" t="str">
        <f>第14回参加チーム!I17</f>
        <v>ＦＣ東陽</v>
      </c>
      <c r="C27" s="429">
        <f>IF(K25="","",K25)</f>
        <v>0</v>
      </c>
      <c r="D27" s="430" t="s">
        <v>61</v>
      </c>
      <c r="E27" s="430">
        <f>IF(I25="","",I25)</f>
        <v>3</v>
      </c>
      <c r="F27" s="431">
        <f>IF(K26="","",K26)</f>
        <v>1</v>
      </c>
      <c r="G27" s="430" t="s">
        <v>61</v>
      </c>
      <c r="H27" s="432">
        <f>IF(I26="","",I26)</f>
        <v>0</v>
      </c>
      <c r="I27" s="430"/>
      <c r="J27" s="430"/>
      <c r="K27" s="430"/>
      <c r="L27" s="431">
        <f>予選②試合時間!P21</f>
        <v>0</v>
      </c>
      <c r="M27" s="430" t="s">
        <v>61</v>
      </c>
      <c r="N27" s="432">
        <f>予選②試合時間!R21</f>
        <v>1</v>
      </c>
      <c r="O27" s="425">
        <f>IF(C27="",0,IF(C27&gt;E27,1,0))+IF(F27="",0,IF(F27&gt;H27,1,0))+IF(I27="",0,IF(I27&gt;K27,1,0))+IF(L27="",0,IF(L27&gt;N27,1,0))</f>
        <v>1</v>
      </c>
      <c r="P27" s="425">
        <f>IF(C27="",0,IF(C27=E27,1,0))+IF(F27="",0,IF(F27=H27,1,0))+IF(I27="",0,IF(I27=K27,1,0))+IF(L27="",0,IF(L27=N27,1,0))</f>
        <v>0</v>
      </c>
      <c r="Q27" s="425">
        <f>IF(C27="",0,IF(C27&lt;E27,1,0))+IF(F27="",0,IF(F27&lt;H27,1,0))+IF(I27="",0,IF(I27&lt;K27,1,0))+IF(L27="",0,IF(L27&lt;N27,1,0))</f>
        <v>2</v>
      </c>
      <c r="R27" s="425">
        <f>IF(C27="",0,C27)+IF(F27="",0,F27)+IF(I27="",0,I27)+IF(L27="",0,L27)</f>
        <v>1</v>
      </c>
      <c r="S27" s="425">
        <f>IF(E27="",0,E27)+IF(H27="",0,H27)+IF(K27="",0,K27)+IF(N27="",0,N27)</f>
        <v>4</v>
      </c>
      <c r="T27" s="426">
        <f>(O27*3)+(P27*1)</f>
        <v>3</v>
      </c>
      <c r="U27" s="427">
        <f>R27-S27</f>
        <v>-3</v>
      </c>
      <c r="V27" s="428">
        <f>IF(SUM(O27:Q27)=0,"",IF(AG27="",IF(AO27="",IF(AW27="",IF(BE27="",5,BE27),AW27),AO27),AG27))</f>
        <v>3</v>
      </c>
      <c r="X27" s="330" t="s">
        <v>63</v>
      </c>
      <c r="Y27" s="373" t="str">
        <f>IF(V27="","",IF(V28="",IF(V25+V26+V27&gt;5,IF(V25=3,B25,IF(V26=3,B26,IF(V27=3,B27,IF(V28=3,B28)))),""),IF(V25+V26+V27+V28&gt;9,IF(V25=3,B25,IF(V26=3,B26,IF(V27=3,B27,IF(V28=3,B28)))),"")))</f>
        <v>ＦＣ東陽</v>
      </c>
      <c r="AB27" s="337" t="str">
        <f>IF((MAX(T25:T28))=T27,IF(COUNTIF(T25:T28,(MAX(T25:T28)))&gt;1,"*",1),"")</f>
        <v/>
      </c>
      <c r="AC27" s="337" t="str">
        <f>IF(AB27="","",RANK(U27,U25:U28,0))</f>
        <v/>
      </c>
      <c r="AD27" s="337" t="str">
        <f>IF(AC27="","",RANK(AC27,AC25:AC28,1))</f>
        <v/>
      </c>
      <c r="AE27" s="337" t="str">
        <f>IF(AD27=1,RANK(R27,R25:R28,0),"")</f>
        <v/>
      </c>
      <c r="AF27" s="337" t="str">
        <f>IF(AE27="","",RANK(AE27,AE25:AE28,1))</f>
        <v/>
      </c>
      <c r="AG27" s="337" t="str">
        <f>IF(AF27=1,1,"")</f>
        <v/>
      </c>
      <c r="AI27" s="337">
        <f>IF(AG27=1,"",T27)</f>
        <v>3</v>
      </c>
      <c r="AJ27" s="337" t="str">
        <f>IF((MAX(AI25:AI28))=AI27,IF(COUNTIF(AI25:AI28,(MAX(AI25:AI28)))&gt;1,"*",1),"")</f>
        <v/>
      </c>
      <c r="AK27" s="337" t="str">
        <f>IF(AJ27="","",RANK(U27,U25:U28,0))</f>
        <v/>
      </c>
      <c r="AL27" s="337" t="str">
        <f>IF(AJ27="","",RANK(AK27,AK25:AK28,1))</f>
        <v/>
      </c>
      <c r="AM27" s="337" t="str">
        <f>IF(AL27=1,RANK(R27,R25:R28,0),"")</f>
        <v/>
      </c>
      <c r="AN27" s="337" t="str">
        <f>IF(AL27=1,RANK(AM27,AM25:AM28,1),"")</f>
        <v/>
      </c>
      <c r="AO27" s="337" t="str">
        <f>IF(AN27=1,COUNTIF(AG25:AG28,"=1")+1,"")</f>
        <v/>
      </c>
      <c r="AQ27" s="337">
        <f>IF(AG27="",IF(AO27="",T27,""),"")</f>
        <v>3</v>
      </c>
      <c r="AR27" s="337">
        <f>IF((MAX(AQ25:AQ28))=AQ27,IF(COUNTIF(AQ25:AQ28,(MAX(AQ25:AQ28)))&gt;1,"*",1),"")</f>
        <v>1</v>
      </c>
      <c r="AS27" s="337">
        <f>IF(AR27="","",RANK(U27,U25:U28,0))</f>
        <v>2</v>
      </c>
      <c r="AT27" s="337">
        <f>IF(AR27="","",RANK(AS27,AS25:AS28,1))</f>
        <v>1</v>
      </c>
      <c r="AU27" s="337">
        <f>IF(AT27=1,RANK(R27,R25:R28,0),"")</f>
        <v>3</v>
      </c>
      <c r="AV27" s="337">
        <f>IF(AT27=1,RANK(AU27,AU25:AU28,1),"")</f>
        <v>1</v>
      </c>
      <c r="AW27" s="337">
        <f>IF(AV27=1,COUNTIF(AG25:AG28,"=1")+COUNTIF(AO25:AO28,"=2")+1,"")</f>
        <v>3</v>
      </c>
      <c r="AY27" s="337" t="str">
        <f>IF(AG27="",IF(AO27="",IF(AW27="",IF(SUM(O27:Q27)=0,"",T27),""),""),"")</f>
        <v/>
      </c>
      <c r="AZ27" s="337" t="str">
        <f>IF((MAX(AY25:AY28))=AY27,IF(COUNTIF(AY25:AY28,(MAX(AY25:AY28)))&gt;1,"*",1),"")</f>
        <v/>
      </c>
      <c r="BA27" s="337" t="str">
        <f>IF(AZ27="","",RANK(U27,U25:U28,0))</f>
        <v/>
      </c>
      <c r="BB27" s="337" t="str">
        <f>IF(AZ27="","",RANK(BA27,BA25:BA28,1))</f>
        <v/>
      </c>
      <c r="BC27" s="337" t="str">
        <f>IF(BB27=1,RANK(R27,R25:R28,0),"")</f>
        <v/>
      </c>
      <c r="BD27" s="337" t="str">
        <f>IF(BB27=1,RANK(BC27,BC25:BC28,1),"")</f>
        <v/>
      </c>
      <c r="BE27" s="337">
        <f>IF(AW27="",IF(BD27=1,4,""),AW27)</f>
        <v>3</v>
      </c>
    </row>
    <row r="28" spans="1:57" s="310" customFormat="1" ht="21.75" customHeight="1" x14ac:dyDescent="0.15">
      <c r="A28" s="320"/>
      <c r="B28" s="323" t="str">
        <f>第14回参加チーム!K17</f>
        <v>四吾ＦＣ</v>
      </c>
      <c r="C28" s="433">
        <f>IF(N25="","",N25)</f>
        <v>0</v>
      </c>
      <c r="D28" s="434" t="s">
        <v>61</v>
      </c>
      <c r="E28" s="434">
        <f>IF(L25="","",L25)</f>
        <v>5</v>
      </c>
      <c r="F28" s="435">
        <f>IF(N26="","",N26)</f>
        <v>2</v>
      </c>
      <c r="G28" s="434" t="s">
        <v>61</v>
      </c>
      <c r="H28" s="436">
        <f>IF(L26="","",L26)</f>
        <v>1</v>
      </c>
      <c r="I28" s="434">
        <f>IF(N27="","",N27)</f>
        <v>1</v>
      </c>
      <c r="J28" s="434" t="s">
        <v>61</v>
      </c>
      <c r="K28" s="434">
        <f>IF(L27="","",L27)</f>
        <v>0</v>
      </c>
      <c r="L28" s="435"/>
      <c r="M28" s="434"/>
      <c r="N28" s="436"/>
      <c r="O28" s="437">
        <f>IF(C28="",0,IF(C28&gt;E28,1,0))+IF(F28="",0,IF(F28&gt;H28,1,0))+IF(I28="",0,IF(I28&gt;K28,1,0))+IF(L28="",0,IF(L28&gt;N28,1,0))</f>
        <v>2</v>
      </c>
      <c r="P28" s="437">
        <f>IF(C28="",0,IF(C28=E28,1,0))+IF(F28="",0,IF(F28=H28,1,0))+IF(I28="",0,IF(I28=K28,1,0))+IF(L28="",0,IF(L28=N28,1,0))</f>
        <v>0</v>
      </c>
      <c r="Q28" s="437">
        <f>IF(C28="",0,IF(C28&lt;E28,1,0))+IF(F28="",0,IF(F28&lt;H28,1,0))+IF(I28="",0,IF(I28&lt;K28,1,0))+IF(L28="",0,IF(L28&lt;N28,1,0))</f>
        <v>1</v>
      </c>
      <c r="R28" s="437">
        <f>IF(C28="",0,C28)+IF(F28="",0,F28)+IF(I28="",0,I28)+IF(L28="",0,L28)</f>
        <v>3</v>
      </c>
      <c r="S28" s="437">
        <f>IF(E28="",0,E28)+IF(H28="",0,H28)+IF(K28="",0,K28)+IF(N28="",0,N28)</f>
        <v>6</v>
      </c>
      <c r="T28" s="438">
        <f>(O28*3)+(P28*1)</f>
        <v>6</v>
      </c>
      <c r="U28" s="439">
        <f>R28-S28</f>
        <v>-3</v>
      </c>
      <c r="V28" s="440">
        <f>IF(SUM(O28:Q28)=0,"",IF(AG28="",IF(AO28="",IF(AW28="",IF(BE28="",5,BE28),AW28),AO28),AG28))</f>
        <v>2</v>
      </c>
      <c r="X28" s="331" t="s">
        <v>64</v>
      </c>
      <c r="Y28" s="374" t="str">
        <f>IF(V28="","",IF(V28="",IF(V25+V26+V27&gt;5,IF(V25=4,B25,IF(V26=4,B26,IF(V27=4,B27,IF(V28=4,B28)))),""),IF(V25+V26+V27+V28&gt;9,IF(V25=4,B25,IF(V26=4,B26,IF(V27=4,B27,IF(V28=4,B28)))),"")))</f>
        <v>城東フェニックス</v>
      </c>
      <c r="AB28" s="337" t="str">
        <f>IF((MAX(T25:T28))=T28,IF(COUNTIF(T25:T28,(MAX(T25:T28)))&gt;1,"*",1),"")</f>
        <v/>
      </c>
      <c r="AC28" s="337" t="str">
        <f>IF(AB28="","",RANK(U28,U25:U28,0))</f>
        <v/>
      </c>
      <c r="AD28" s="337" t="str">
        <f>IF(AC28="","",RANK(AC28,AC25:AC28,1))</f>
        <v/>
      </c>
      <c r="AE28" s="337" t="str">
        <f>IF(AD28=1,RANK(R28,R25:R28,0),"")</f>
        <v/>
      </c>
      <c r="AF28" s="337" t="str">
        <f>IF(AE28="","",RANK(AE28,AE25:AE28,1))</f>
        <v/>
      </c>
      <c r="AG28" s="337" t="str">
        <f>IF(AF28=1,1,"")</f>
        <v/>
      </c>
      <c r="AI28" s="337">
        <f>IF(AG28=1,"",T28)</f>
        <v>6</v>
      </c>
      <c r="AJ28" s="337">
        <f>IF((MAX(AI25:AI28))=AI28,IF(COUNTIF(AI25:AI28,(MAX(AI25:AI28)))&gt;1,"*",1),"")</f>
        <v>1</v>
      </c>
      <c r="AK28" s="337">
        <f>IF(AJ28="","",RANK(U28,U25:U28,0))</f>
        <v>2</v>
      </c>
      <c r="AL28" s="337">
        <f>IF(AJ28="","",RANK(AK28,AK25:AK28,1))</f>
        <v>1</v>
      </c>
      <c r="AM28" s="337">
        <f>IF(AL28=1,RANK(R28,R25:R28,0),"")</f>
        <v>2</v>
      </c>
      <c r="AN28" s="337">
        <f>IF(AL28=1,RANK(AM28,AM25:AM28,1),"")</f>
        <v>1</v>
      </c>
      <c r="AO28" s="337">
        <f>IF(AN28=1,COUNTIF(AG25:AG28,"=1")+1,"")</f>
        <v>2</v>
      </c>
      <c r="AQ28" s="337" t="str">
        <f>IF(AG28="",IF(AO28="",T28,""),"")</f>
        <v/>
      </c>
      <c r="AR28" s="337" t="str">
        <f>IF((MAX(AQ25:AQ28))=AQ28,IF(COUNTIF(AQ25:AQ28,(MAX(AQ25:AQ28)))&gt;1,"*",1),"")</f>
        <v/>
      </c>
      <c r="AS28" s="337" t="str">
        <f>IF(AR28="","",RANK(U28,U25:U28,0))</f>
        <v/>
      </c>
      <c r="AT28" s="337" t="str">
        <f>IF(AR28="","",RANK(AS28,AS25:AS28,1))</f>
        <v/>
      </c>
      <c r="AU28" s="337" t="str">
        <f>IF(AT28=1,RANK(R28,R25:R28,0),"")</f>
        <v/>
      </c>
      <c r="AV28" s="337" t="str">
        <f>IF(AT28=1,RANK(AU28,AU25:AU28,1),"")</f>
        <v/>
      </c>
      <c r="AW28" s="337" t="str">
        <f>IF(AV28=1,COUNTIF(AG25:AG28,"=1")+COUNTIF(AO25:AO28,"=2")+1,"")</f>
        <v/>
      </c>
      <c r="AY28" s="337" t="str">
        <f>IF(AG28="",IF(AO28="",IF(AW28="",IF(SUM(O28:Q28)=0,"",T28),""),""),"")</f>
        <v/>
      </c>
      <c r="AZ28" s="337" t="str">
        <f>IF((MAX(AY25:AY28))=AY28,IF(COUNTIF(AY25:AY28,(MAX(AY25:AY28)))&gt;1,"*",1),"")</f>
        <v/>
      </c>
      <c r="BA28" s="337" t="str">
        <f>IF(AZ28="","",RANK(U28,U25:U28,0))</f>
        <v/>
      </c>
      <c r="BB28" s="337" t="str">
        <f>IF(AZ28="","",RANK(BA28,BA25:BA28,1))</f>
        <v/>
      </c>
      <c r="BC28" s="337" t="str">
        <f>IF(BB28=1,RANK(R28,R25:R28,0),"")</f>
        <v/>
      </c>
      <c r="BD28" s="337" t="str">
        <f>IF(BB28=1,RANK(BC28,BC25:BC28,1),"")</f>
        <v/>
      </c>
      <c r="BE28" s="337" t="str">
        <f>IF(AW28="",IF(BD28=1,4,""),AW28)</f>
        <v/>
      </c>
    </row>
  </sheetData>
  <mergeCells count="16">
    <mergeCell ref="C3:E3"/>
    <mergeCell ref="F3:H3"/>
    <mergeCell ref="I3:K3"/>
    <mergeCell ref="L3:N3"/>
    <mergeCell ref="C10:E10"/>
    <mergeCell ref="F10:H10"/>
    <mergeCell ref="I10:K10"/>
    <mergeCell ref="L10:N10"/>
    <mergeCell ref="C17:E17"/>
    <mergeCell ref="F17:H17"/>
    <mergeCell ref="I17:K17"/>
    <mergeCell ref="L17:N17"/>
    <mergeCell ref="C24:E24"/>
    <mergeCell ref="F24:H24"/>
    <mergeCell ref="I24:K24"/>
    <mergeCell ref="L24:N24"/>
  </mergeCells>
  <phoneticPr fontId="73"/>
  <conditionalFormatting sqref="X3:Y7 X10:Y14 X17:Y21 X24:Y28">
    <cfRule type="cellIs" dxfId="1" priority="1" stopIfTrue="1" operator="equal">
      <formula>"○"</formula>
    </cfRule>
    <cfRule type="cellIs" priority="2" stopIfTrue="1" operator="equal">
      <formula>"△"</formula>
    </cfRule>
    <cfRule type="cellIs" dxfId="0" priority="3" stopIfTrue="1" operator="equal">
      <formula>"×"</formula>
    </cfRule>
  </conditionalFormatting>
  <pageMargins left="0.16944444444444401" right="0.32986111111111099" top="0.67986111111111103" bottom="0.98333333333333295" header="0.40972222222222199" footer="0.51180555555555596"/>
  <pageSetup paperSize="9" scale="89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view="pageBreakPreview" topLeftCell="A16" zoomScale="75" zoomScaleNormal="50" zoomScaleSheetLayoutView="75" workbookViewId="0">
      <selection activeCell="C19" sqref="C19:E29"/>
    </sheetView>
  </sheetViews>
  <sheetFormatPr defaultColWidth="9" defaultRowHeight="14.25" x14ac:dyDescent="0.15"/>
  <cols>
    <col min="1" max="1" width="5" style="161" customWidth="1"/>
    <col min="2" max="2" width="12.25" style="162" customWidth="1"/>
    <col min="3" max="3" width="4.125" style="163" customWidth="1"/>
    <col min="4" max="4" width="14.125" style="158" customWidth="1"/>
    <col min="5" max="5" width="4" style="164" customWidth="1"/>
    <col min="6" max="6" width="4" style="158" customWidth="1"/>
    <col min="7" max="7" width="4" style="164" customWidth="1"/>
    <col min="8" max="8" width="14.125" style="158" customWidth="1"/>
    <col min="9" max="9" width="5.625" style="158" customWidth="1"/>
    <col min="10" max="10" width="5.625" style="165" customWidth="1"/>
    <col min="11" max="11" width="13.5" style="165" hidden="1" customWidth="1"/>
    <col min="12" max="12" width="7.375" style="158" customWidth="1"/>
    <col min="13" max="13" width="3.625" style="162" customWidth="1"/>
    <col min="14" max="14" width="7.375" style="158" customWidth="1"/>
    <col min="15" max="15" width="14.75" style="158" customWidth="1"/>
    <col min="16" max="16" width="4" style="164" customWidth="1"/>
    <col min="17" max="17" width="4" style="158" customWidth="1"/>
    <col min="18" max="18" width="4" style="164" customWidth="1"/>
    <col min="19" max="19" width="15.125" style="158" customWidth="1"/>
    <col min="20" max="20" width="5.625" style="158" customWidth="1"/>
    <col min="21" max="21" width="5.625" style="165" customWidth="1"/>
    <col min="22" max="22" width="13.5" style="165" hidden="1" customWidth="1"/>
    <col min="23" max="23" width="3.875" style="163" customWidth="1"/>
    <col min="24" max="24" width="6.875" style="166" customWidth="1"/>
    <col min="25" max="25" width="2.75" style="166" customWidth="1"/>
    <col min="26" max="26" width="6.875" style="166" customWidth="1"/>
    <col min="27" max="29" width="11.625" style="158" customWidth="1"/>
    <col min="30" max="30" width="14" style="158" customWidth="1"/>
    <col min="31" max="256" width="9" style="166"/>
  </cols>
  <sheetData>
    <row r="1" spans="1:30" s="156" customFormat="1" ht="21" x14ac:dyDescent="0.15">
      <c r="A1" s="167"/>
      <c r="B1" s="168"/>
      <c r="C1" s="169"/>
      <c r="D1" s="170"/>
      <c r="E1" s="171"/>
      <c r="F1" s="170"/>
      <c r="G1" s="171"/>
      <c r="H1" s="170"/>
      <c r="I1" s="170"/>
      <c r="J1" s="220"/>
      <c r="K1" s="220"/>
      <c r="L1" s="220"/>
      <c r="M1" s="221"/>
      <c r="N1" s="220"/>
      <c r="O1" s="220"/>
      <c r="P1" s="222"/>
      <c r="Q1" s="220"/>
      <c r="R1" s="222"/>
      <c r="S1" s="220"/>
      <c r="T1" s="220"/>
      <c r="U1" s="220"/>
      <c r="V1" s="220"/>
      <c r="W1" s="169"/>
      <c r="AA1" s="307"/>
      <c r="AB1" s="307"/>
      <c r="AC1" s="307"/>
      <c r="AD1" s="307"/>
    </row>
    <row r="2" spans="1:30" s="157" customFormat="1" ht="19.5" customHeight="1" x14ac:dyDescent="0.15">
      <c r="A2" s="461" t="s">
        <v>69</v>
      </c>
      <c r="B2" s="462"/>
      <c r="C2" s="172"/>
      <c r="D2" s="173" t="s">
        <v>96</v>
      </c>
      <c r="E2" s="174"/>
      <c r="F2" s="173"/>
      <c r="G2" s="174"/>
      <c r="H2" s="173"/>
      <c r="I2" s="173"/>
      <c r="J2" s="223"/>
      <c r="K2" s="224"/>
      <c r="L2" s="225"/>
      <c r="M2" s="226"/>
      <c r="N2" s="227"/>
      <c r="O2" s="173" t="s">
        <v>97</v>
      </c>
      <c r="P2" s="174"/>
      <c r="Q2" s="293"/>
      <c r="R2" s="174"/>
      <c r="S2" s="173"/>
      <c r="T2" s="173"/>
      <c r="U2" s="294"/>
      <c r="V2" s="295"/>
      <c r="W2" s="296"/>
    </row>
    <row r="3" spans="1:30" s="158" customFormat="1" ht="18.75" customHeight="1" x14ac:dyDescent="0.15">
      <c r="A3" s="463"/>
      <c r="B3" s="464"/>
      <c r="C3" s="175"/>
      <c r="D3" s="176" t="s">
        <v>72</v>
      </c>
      <c r="E3" s="177"/>
      <c r="F3" s="176"/>
      <c r="G3" s="177"/>
      <c r="H3" s="176"/>
      <c r="I3" s="176"/>
      <c r="J3" s="228"/>
      <c r="K3" s="228"/>
      <c r="L3" s="229">
        <v>0.38541666666666702</v>
      </c>
      <c r="M3" s="230" t="s">
        <v>73</v>
      </c>
      <c r="N3" s="231"/>
      <c r="O3" s="176" t="s">
        <v>72</v>
      </c>
      <c r="P3" s="177"/>
      <c r="Q3" s="176"/>
      <c r="R3" s="177"/>
      <c r="S3" s="176"/>
      <c r="T3" s="176"/>
      <c r="U3" s="279"/>
      <c r="V3" s="297"/>
      <c r="W3" s="298"/>
    </row>
    <row r="4" spans="1:30" s="159" customFormat="1" x14ac:dyDescent="0.15">
      <c r="A4" s="465"/>
      <c r="B4" s="466"/>
      <c r="C4" s="178"/>
      <c r="D4" s="179"/>
      <c r="E4" s="180"/>
      <c r="F4" s="179"/>
      <c r="G4" s="180"/>
      <c r="H4" s="179"/>
      <c r="I4" s="232" t="s">
        <v>74</v>
      </c>
      <c r="J4" s="233" t="s">
        <v>75</v>
      </c>
      <c r="K4" s="234" t="s">
        <v>76</v>
      </c>
      <c r="L4" s="235">
        <v>3.4722222222222199E-3</v>
      </c>
      <c r="M4" s="236"/>
      <c r="N4" s="237">
        <v>1.59722222222222E-2</v>
      </c>
      <c r="O4" s="238"/>
      <c r="P4" s="239"/>
      <c r="Q4" s="238"/>
      <c r="R4" s="239"/>
      <c r="S4" s="238"/>
      <c r="T4" s="232" t="s">
        <v>74</v>
      </c>
      <c r="U4" s="233" t="s">
        <v>75</v>
      </c>
      <c r="V4" s="299" t="s">
        <v>76</v>
      </c>
      <c r="W4" s="300"/>
    </row>
    <row r="5" spans="1:30" ht="51" customHeight="1" x14ac:dyDescent="0.15">
      <c r="A5" s="473" t="s">
        <v>77</v>
      </c>
      <c r="B5" s="181" t="s">
        <v>78</v>
      </c>
      <c r="C5" s="458" t="s">
        <v>79</v>
      </c>
      <c r="D5" s="182" t="str">
        <f>予選②リーグ戦表!B4</f>
        <v>ＦＣ北砂</v>
      </c>
      <c r="E5" s="183">
        <v>0</v>
      </c>
      <c r="F5" s="184" t="s">
        <v>80</v>
      </c>
      <c r="G5" s="183">
        <v>4</v>
      </c>
      <c r="H5" s="185" t="str">
        <f>予選②リーグ戦表!B5</f>
        <v>バディＳＣ江東</v>
      </c>
      <c r="I5" s="240" t="str">
        <f>D15</f>
        <v>二寺ＦＣ</v>
      </c>
      <c r="J5" s="241" t="str">
        <f>H15</f>
        <v>ベイエリアＦＣ</v>
      </c>
      <c r="K5" s="242" t="str">
        <f>H15</f>
        <v>ベイエリアＦＣ</v>
      </c>
      <c r="L5" s="243">
        <v>0.40625</v>
      </c>
      <c r="M5" s="244" t="s">
        <v>81</v>
      </c>
      <c r="N5" s="245">
        <f>L5+$N$4</f>
        <v>0.42222222222222222</v>
      </c>
      <c r="O5" s="185" t="str">
        <f>予選②リーグ戦表!B6</f>
        <v>ブルーイーグルス</v>
      </c>
      <c r="P5" s="183">
        <v>3</v>
      </c>
      <c r="Q5" s="184" t="s">
        <v>80</v>
      </c>
      <c r="R5" s="183">
        <v>1</v>
      </c>
      <c r="S5" s="185" t="str">
        <f>予選②リーグ戦表!B7</f>
        <v>ドリームスＦＣ</v>
      </c>
      <c r="T5" s="240" t="str">
        <f>O15</f>
        <v>深川ＳＣ</v>
      </c>
      <c r="U5" s="241" t="str">
        <f>S15</f>
        <v>ラルゴＦＣ</v>
      </c>
      <c r="V5" s="301" t="str">
        <f>S15</f>
        <v>ラルゴＦＣ</v>
      </c>
      <c r="W5" s="458" t="s">
        <v>79</v>
      </c>
    </row>
    <row r="6" spans="1:30" ht="18.75" customHeight="1" x14ac:dyDescent="0.15">
      <c r="A6" s="474"/>
      <c r="B6" s="186"/>
      <c r="C6" s="459"/>
      <c r="D6" s="187"/>
      <c r="E6" s="188"/>
      <c r="F6" s="189"/>
      <c r="G6" s="190"/>
      <c r="H6" s="191"/>
      <c r="I6" s="246"/>
      <c r="J6" s="247"/>
      <c r="K6" s="248"/>
      <c r="L6" s="249"/>
      <c r="M6" s="250"/>
      <c r="N6" s="251"/>
      <c r="O6" s="252"/>
      <c r="P6" s="188"/>
      <c r="Q6" s="189"/>
      <c r="R6" s="190"/>
      <c r="S6" s="252"/>
      <c r="T6" s="246"/>
      <c r="U6" s="247"/>
      <c r="V6" s="248"/>
      <c r="W6" s="459"/>
    </row>
    <row r="7" spans="1:30" ht="51" customHeight="1" x14ac:dyDescent="0.15">
      <c r="A7" s="474"/>
      <c r="B7" s="186" t="s">
        <v>82</v>
      </c>
      <c r="C7" s="459"/>
      <c r="D7" s="192" t="str">
        <f>予選②リーグ戦表!B11</f>
        <v>ベイエリアＦＣ</v>
      </c>
      <c r="E7" s="193">
        <v>6</v>
      </c>
      <c r="F7" s="194" t="s">
        <v>80</v>
      </c>
      <c r="G7" s="193">
        <v>0</v>
      </c>
      <c r="H7" s="195" t="str">
        <f>予選②リーグ戦表!B12</f>
        <v>深川ＳＣ</v>
      </c>
      <c r="I7" s="253" t="str">
        <f t="shared" ref="I7" si="0">D5</f>
        <v>ＦＣ北砂</v>
      </c>
      <c r="J7" s="254" t="str">
        <f t="shared" ref="J7" si="1">H5</f>
        <v>バディＳＣ江東</v>
      </c>
      <c r="K7" s="255" t="str">
        <f t="shared" ref="K7" si="2">H5</f>
        <v>バディＳＣ江東</v>
      </c>
      <c r="L7" s="256">
        <f>N5+$L$4</f>
        <v>0.42569444444444443</v>
      </c>
      <c r="M7" s="257" t="s">
        <v>81</v>
      </c>
      <c r="N7" s="258">
        <f>L7+$N$4</f>
        <v>0.44166666666666665</v>
      </c>
      <c r="O7" s="259" t="str">
        <f>予選②リーグ戦表!B13</f>
        <v>ラルゴＦＣ</v>
      </c>
      <c r="P7" s="193">
        <v>2</v>
      </c>
      <c r="Q7" s="194" t="s">
        <v>80</v>
      </c>
      <c r="R7" s="193">
        <v>2</v>
      </c>
      <c r="S7" s="302" t="str">
        <f>予選②リーグ戦表!B14</f>
        <v>二寺ＦＣ</v>
      </c>
      <c r="T7" s="253" t="str">
        <f t="shared" ref="T7" si="3">O5</f>
        <v>ブルーイーグルス</v>
      </c>
      <c r="U7" s="254" t="str">
        <f t="shared" ref="U7" si="4">S5</f>
        <v>ドリームスＦＣ</v>
      </c>
      <c r="V7" s="301" t="str">
        <f t="shared" ref="V7" si="5">S5</f>
        <v>ドリームスＦＣ</v>
      </c>
      <c r="W7" s="459"/>
    </row>
    <row r="8" spans="1:30" ht="18.75" customHeight="1" x14ac:dyDescent="0.15">
      <c r="A8" s="474"/>
      <c r="B8" s="186"/>
      <c r="C8" s="459"/>
      <c r="D8" s="187"/>
      <c r="E8" s="188"/>
      <c r="F8" s="189"/>
      <c r="G8" s="190"/>
      <c r="H8" s="191"/>
      <c r="I8" s="246"/>
      <c r="J8" s="247"/>
      <c r="K8" s="248"/>
      <c r="L8" s="249"/>
      <c r="M8" s="250"/>
      <c r="N8" s="251"/>
      <c r="O8" s="252"/>
      <c r="P8" s="188"/>
      <c r="Q8" s="189"/>
      <c r="R8" s="190"/>
      <c r="S8" s="252"/>
      <c r="T8" s="246"/>
      <c r="U8" s="247"/>
      <c r="V8" s="248"/>
      <c r="W8" s="459"/>
    </row>
    <row r="9" spans="1:30" ht="51" customHeight="1" x14ac:dyDescent="0.15">
      <c r="A9" s="474"/>
      <c r="B9" s="186" t="s">
        <v>83</v>
      </c>
      <c r="C9" s="459"/>
      <c r="D9" s="192" t="str">
        <f>予選②リーグ戦表!B4</f>
        <v>ＦＣ北砂</v>
      </c>
      <c r="E9" s="193">
        <v>0</v>
      </c>
      <c r="F9" s="194" t="s">
        <v>80</v>
      </c>
      <c r="G9" s="193">
        <v>0</v>
      </c>
      <c r="H9" s="196" t="str">
        <f>予選②リーグ戦表!B6</f>
        <v>ブルーイーグルス</v>
      </c>
      <c r="I9" s="253" t="str">
        <f>D7</f>
        <v>ベイエリアＦＣ</v>
      </c>
      <c r="J9" s="254" t="str">
        <f>H7</f>
        <v>深川ＳＣ</v>
      </c>
      <c r="K9" s="255" t="str">
        <f>H7</f>
        <v>深川ＳＣ</v>
      </c>
      <c r="L9" s="256">
        <f>N7+$L$4</f>
        <v>0.44513888888888886</v>
      </c>
      <c r="M9" s="257" t="s">
        <v>81</v>
      </c>
      <c r="N9" s="258">
        <f>L9+$N$4</f>
        <v>0.46111111111111108</v>
      </c>
      <c r="O9" s="196" t="str">
        <f>予選②リーグ戦表!B5</f>
        <v>バディＳＣ江東</v>
      </c>
      <c r="P9" s="193">
        <v>4</v>
      </c>
      <c r="Q9" s="194" t="s">
        <v>80</v>
      </c>
      <c r="R9" s="193">
        <v>0</v>
      </c>
      <c r="S9" s="196" t="str">
        <f>予選②リーグ戦表!B7</f>
        <v>ドリームスＦＣ</v>
      </c>
      <c r="T9" s="253" t="str">
        <f>O7</f>
        <v>ラルゴＦＣ</v>
      </c>
      <c r="U9" s="254" t="str">
        <f>S7</f>
        <v>二寺ＦＣ</v>
      </c>
      <c r="V9" s="255" t="str">
        <f>S7</f>
        <v>二寺ＦＣ</v>
      </c>
      <c r="W9" s="459"/>
    </row>
    <row r="10" spans="1:30" ht="18.75" customHeight="1" x14ac:dyDescent="0.15">
      <c r="A10" s="474"/>
      <c r="B10" s="186"/>
      <c r="C10" s="459"/>
      <c r="D10" s="187"/>
      <c r="E10" s="188"/>
      <c r="F10" s="189"/>
      <c r="G10" s="190"/>
      <c r="H10" s="191"/>
      <c r="I10" s="246"/>
      <c r="J10" s="247"/>
      <c r="K10" s="248"/>
      <c r="L10" s="249"/>
      <c r="M10" s="250"/>
      <c r="N10" s="251"/>
      <c r="O10" s="252"/>
      <c r="P10" s="188"/>
      <c r="Q10" s="189"/>
      <c r="R10" s="190"/>
      <c r="S10" s="252"/>
      <c r="T10" s="246"/>
      <c r="U10" s="247"/>
      <c r="V10" s="248"/>
      <c r="W10" s="459"/>
    </row>
    <row r="11" spans="1:30" ht="51" customHeight="1" x14ac:dyDescent="0.15">
      <c r="A11" s="474"/>
      <c r="B11" s="186" t="s">
        <v>84</v>
      </c>
      <c r="C11" s="459"/>
      <c r="D11" s="192" t="str">
        <f>予選②リーグ戦表!B11</f>
        <v>ベイエリアＦＣ</v>
      </c>
      <c r="E11" s="193">
        <v>0</v>
      </c>
      <c r="F11" s="194" t="s">
        <v>80</v>
      </c>
      <c r="G11" s="193">
        <v>1</v>
      </c>
      <c r="H11" s="195" t="str">
        <f>予選②リーグ戦表!B13</f>
        <v>ラルゴＦＣ</v>
      </c>
      <c r="I11" s="253" t="str">
        <f>D9</f>
        <v>ＦＣ北砂</v>
      </c>
      <c r="J11" s="254" t="str">
        <f>H9</f>
        <v>ブルーイーグルス</v>
      </c>
      <c r="K11" s="255" t="str">
        <f>H9</f>
        <v>ブルーイーグルス</v>
      </c>
      <c r="L11" s="256">
        <f>N9+$L$4</f>
        <v>0.46458333333333329</v>
      </c>
      <c r="M11" s="257" t="s">
        <v>81</v>
      </c>
      <c r="N11" s="258">
        <f>L11+$N$4</f>
        <v>0.48055555555555551</v>
      </c>
      <c r="O11" s="195" t="str">
        <f>予選②リーグ戦表!B12</f>
        <v>深川ＳＣ</v>
      </c>
      <c r="P11" s="193">
        <v>0</v>
      </c>
      <c r="Q11" s="194" t="s">
        <v>80</v>
      </c>
      <c r="R11" s="193">
        <v>7</v>
      </c>
      <c r="S11" s="196" t="str">
        <f>予選②リーグ戦表!B14</f>
        <v>二寺ＦＣ</v>
      </c>
      <c r="T11" s="253" t="str">
        <f>O9</f>
        <v>バディＳＣ江東</v>
      </c>
      <c r="U11" s="254" t="str">
        <f>S9</f>
        <v>ドリームスＦＣ</v>
      </c>
      <c r="V11" s="255" t="str">
        <f>S9</f>
        <v>ドリームスＦＣ</v>
      </c>
      <c r="W11" s="459"/>
    </row>
    <row r="12" spans="1:30" ht="18.75" customHeight="1" x14ac:dyDescent="0.15">
      <c r="A12" s="474"/>
      <c r="B12" s="186"/>
      <c r="C12" s="459"/>
      <c r="D12" s="187"/>
      <c r="E12" s="188"/>
      <c r="F12" s="189"/>
      <c r="G12" s="190"/>
      <c r="H12" s="191"/>
      <c r="I12" s="246"/>
      <c r="J12" s="247"/>
      <c r="K12" s="248"/>
      <c r="L12" s="249"/>
      <c r="M12" s="250"/>
      <c r="N12" s="251"/>
      <c r="O12" s="252"/>
      <c r="P12" s="188"/>
      <c r="Q12" s="189"/>
      <c r="R12" s="190"/>
      <c r="S12" s="252"/>
      <c r="T12" s="246"/>
      <c r="U12" s="247"/>
      <c r="V12" s="248"/>
      <c r="W12" s="459"/>
    </row>
    <row r="13" spans="1:30" ht="51" customHeight="1" x14ac:dyDescent="0.15">
      <c r="A13" s="474"/>
      <c r="B13" s="186" t="s">
        <v>85</v>
      </c>
      <c r="C13" s="459"/>
      <c r="D13" s="192" t="str">
        <f>予選②リーグ戦表!B7</f>
        <v>ドリームスＦＣ</v>
      </c>
      <c r="E13" s="193">
        <v>2</v>
      </c>
      <c r="F13" s="194" t="s">
        <v>80</v>
      </c>
      <c r="G13" s="193">
        <v>1</v>
      </c>
      <c r="H13" s="196" t="str">
        <f>予選②リーグ戦表!B4</f>
        <v>ＦＣ北砂</v>
      </c>
      <c r="I13" s="253" t="str">
        <f>D11</f>
        <v>ベイエリアＦＣ</v>
      </c>
      <c r="J13" s="254" t="str">
        <f>H11</f>
        <v>ラルゴＦＣ</v>
      </c>
      <c r="K13" s="255" t="str">
        <f>H11</f>
        <v>ラルゴＦＣ</v>
      </c>
      <c r="L13" s="256">
        <f>N11+$L$4</f>
        <v>0.48402777777777772</v>
      </c>
      <c r="M13" s="257" t="s">
        <v>81</v>
      </c>
      <c r="N13" s="258">
        <f>L13+$N$4</f>
        <v>0.49999999999999994</v>
      </c>
      <c r="O13" s="196" t="str">
        <f>予選②リーグ戦表!B5</f>
        <v>バディＳＣ江東</v>
      </c>
      <c r="P13" s="193">
        <v>0</v>
      </c>
      <c r="Q13" s="194" t="s">
        <v>80</v>
      </c>
      <c r="R13" s="193">
        <v>0</v>
      </c>
      <c r="S13" s="196" t="str">
        <f>予選②リーグ戦表!B6</f>
        <v>ブルーイーグルス</v>
      </c>
      <c r="T13" s="253" t="str">
        <f>O11</f>
        <v>深川ＳＣ</v>
      </c>
      <c r="U13" s="254" t="str">
        <f>S11</f>
        <v>二寺ＦＣ</v>
      </c>
      <c r="V13" s="255" t="str">
        <f>S11</f>
        <v>二寺ＦＣ</v>
      </c>
      <c r="W13" s="459"/>
    </row>
    <row r="14" spans="1:30" ht="18.75" customHeight="1" x14ac:dyDescent="0.15">
      <c r="A14" s="474"/>
      <c r="B14" s="197"/>
      <c r="C14" s="459"/>
      <c r="D14" s="198"/>
      <c r="E14" s="199"/>
      <c r="F14" s="200"/>
      <c r="G14" s="201"/>
      <c r="H14" s="202"/>
      <c r="I14" s="260"/>
      <c r="J14" s="261"/>
      <c r="K14" s="262"/>
      <c r="L14" s="263"/>
      <c r="M14" s="264"/>
      <c r="N14" s="265"/>
      <c r="O14" s="266"/>
      <c r="P14" s="199"/>
      <c r="Q14" s="200"/>
      <c r="R14" s="201"/>
      <c r="S14" s="266"/>
      <c r="T14" s="260"/>
      <c r="U14" s="261"/>
      <c r="V14" s="262"/>
      <c r="W14" s="459"/>
    </row>
    <row r="15" spans="1:30" ht="51" customHeight="1" x14ac:dyDescent="0.15">
      <c r="A15" s="474"/>
      <c r="B15" s="203" t="s">
        <v>86</v>
      </c>
      <c r="C15" s="460"/>
      <c r="D15" s="204" t="str">
        <f>予選②リーグ戦表!B14</f>
        <v>二寺ＦＣ</v>
      </c>
      <c r="E15" s="205">
        <v>3</v>
      </c>
      <c r="F15" s="206" t="s">
        <v>80</v>
      </c>
      <c r="G15" s="205">
        <v>0</v>
      </c>
      <c r="H15" s="207" t="str">
        <f>予選②リーグ戦表!B11</f>
        <v>ベイエリアＦＣ</v>
      </c>
      <c r="I15" s="253" t="str">
        <f>D13</f>
        <v>ドリームスＦＣ</v>
      </c>
      <c r="J15" s="254" t="str">
        <f>H13</f>
        <v>ＦＣ北砂</v>
      </c>
      <c r="K15" s="267" t="str">
        <f>H13</f>
        <v>ＦＣ北砂</v>
      </c>
      <c r="L15" s="268">
        <f>N13+$L$4</f>
        <v>0.50347222222222221</v>
      </c>
      <c r="M15" s="269" t="s">
        <v>81</v>
      </c>
      <c r="N15" s="270">
        <f>L15+$N$4</f>
        <v>0.51944444444444438</v>
      </c>
      <c r="O15" s="271" t="str">
        <f>予選②リーグ戦表!B12</f>
        <v>深川ＳＣ</v>
      </c>
      <c r="P15" s="205">
        <v>0</v>
      </c>
      <c r="Q15" s="206" t="s">
        <v>80</v>
      </c>
      <c r="R15" s="205">
        <v>4</v>
      </c>
      <c r="S15" s="271" t="str">
        <f>予選②リーグ戦表!B13</f>
        <v>ラルゴＦＣ</v>
      </c>
      <c r="T15" s="253" t="str">
        <f>O13</f>
        <v>バディＳＣ江東</v>
      </c>
      <c r="U15" s="254" t="str">
        <f>S13</f>
        <v>ブルーイーグルス</v>
      </c>
      <c r="V15" s="267" t="str">
        <f>S13</f>
        <v>ブルーイーグルス</v>
      </c>
      <c r="W15" s="460"/>
    </row>
    <row r="16" spans="1:30" s="160" customFormat="1" ht="18" customHeight="1" x14ac:dyDescent="0.15">
      <c r="A16" s="467" t="s">
        <v>87</v>
      </c>
      <c r="B16" s="468"/>
      <c r="C16" s="208"/>
      <c r="D16" s="209" t="s">
        <v>96</v>
      </c>
      <c r="E16" s="210"/>
      <c r="F16" s="211"/>
      <c r="G16" s="210"/>
      <c r="H16" s="211"/>
      <c r="I16" s="211"/>
      <c r="J16" s="272"/>
      <c r="K16" s="273"/>
      <c r="L16" s="274"/>
      <c r="M16" s="275"/>
      <c r="N16" s="276"/>
      <c r="O16" s="277" t="s">
        <v>97</v>
      </c>
      <c r="P16" s="210"/>
      <c r="Q16" s="211"/>
      <c r="R16" s="210"/>
      <c r="S16" s="211"/>
      <c r="T16" s="211"/>
      <c r="U16" s="272"/>
      <c r="V16" s="273"/>
      <c r="W16" s="303"/>
    </row>
    <row r="17" spans="1:30" s="160" customFormat="1" ht="18" customHeight="1" x14ac:dyDescent="0.15">
      <c r="A17" s="469"/>
      <c r="B17" s="470"/>
      <c r="C17" s="175"/>
      <c r="D17" s="176" t="s">
        <v>72</v>
      </c>
      <c r="E17" s="177"/>
      <c r="F17" s="176"/>
      <c r="G17" s="177"/>
      <c r="H17" s="176"/>
      <c r="I17" s="176"/>
      <c r="J17" s="278"/>
      <c r="K17" s="279"/>
      <c r="L17" s="229">
        <v>0.53125</v>
      </c>
      <c r="M17" s="230" t="s">
        <v>73</v>
      </c>
      <c r="N17" s="231"/>
      <c r="O17" s="176" t="s">
        <v>72</v>
      </c>
      <c r="P17" s="177"/>
      <c r="Q17" s="176"/>
      <c r="R17" s="177"/>
      <c r="S17" s="176"/>
      <c r="T17" s="176"/>
      <c r="U17" s="278"/>
      <c r="V17" s="279"/>
      <c r="W17" s="298"/>
    </row>
    <row r="18" spans="1:30" s="160" customFormat="1" ht="18" customHeight="1" x14ac:dyDescent="0.15">
      <c r="A18" s="471"/>
      <c r="B18" s="472"/>
      <c r="C18" s="178"/>
      <c r="D18" s="179"/>
      <c r="E18" s="180"/>
      <c r="F18" s="179"/>
      <c r="G18" s="180"/>
      <c r="H18" s="179"/>
      <c r="I18" s="232" t="s">
        <v>74</v>
      </c>
      <c r="J18" s="233" t="s">
        <v>75</v>
      </c>
      <c r="K18" s="280" t="s">
        <v>76</v>
      </c>
      <c r="L18" s="235">
        <v>3.4722222222222199E-3</v>
      </c>
      <c r="M18" s="236"/>
      <c r="N18" s="237">
        <v>1.59722222222222E-2</v>
      </c>
      <c r="O18" s="238"/>
      <c r="P18" s="239"/>
      <c r="Q18" s="238"/>
      <c r="R18" s="239"/>
      <c r="S18" s="238"/>
      <c r="T18" s="232" t="s">
        <v>74</v>
      </c>
      <c r="U18" s="304" t="s">
        <v>75</v>
      </c>
      <c r="V18" s="299" t="s">
        <v>76</v>
      </c>
      <c r="W18" s="300"/>
    </row>
    <row r="19" spans="1:30" ht="51" customHeight="1" x14ac:dyDescent="0.15">
      <c r="A19" s="473" t="s">
        <v>88</v>
      </c>
      <c r="B19" s="181" t="s">
        <v>78</v>
      </c>
      <c r="C19" s="458" t="s">
        <v>79</v>
      </c>
      <c r="D19" s="212" t="str">
        <f>予選②リーグ戦表!B18</f>
        <v>スカイＦＣ二砂</v>
      </c>
      <c r="E19" s="183">
        <v>2</v>
      </c>
      <c r="F19" s="184" t="s">
        <v>80</v>
      </c>
      <c r="G19" s="183">
        <v>4</v>
      </c>
      <c r="H19" s="185" t="str">
        <f>予選②リーグ戦表!B19</f>
        <v>佃ＦＣ</v>
      </c>
      <c r="I19" s="240" t="str">
        <f>D29</f>
        <v>四吾ＦＣ</v>
      </c>
      <c r="J19" s="241" t="str">
        <f>H29</f>
        <v>スターキッカーズ　Ｂ</v>
      </c>
      <c r="K19" s="242" t="str">
        <f>H29</f>
        <v>スターキッカーズ　Ｂ</v>
      </c>
      <c r="L19" s="243">
        <v>0.54166666666666696</v>
      </c>
      <c r="M19" s="244" t="s">
        <v>81</v>
      </c>
      <c r="N19" s="245">
        <f>L19+$N$4</f>
        <v>0.55763888888888913</v>
      </c>
      <c r="O19" s="281" t="str">
        <f>予選②リーグ戦表!B20</f>
        <v>新林ＳＣ</v>
      </c>
      <c r="P19" s="183">
        <v>2</v>
      </c>
      <c r="Q19" s="184" t="s">
        <v>80</v>
      </c>
      <c r="R19" s="183">
        <v>0</v>
      </c>
      <c r="S19" s="281" t="str">
        <f>予選②リーグ戦表!B21</f>
        <v>鷺沼ＦＣ</v>
      </c>
      <c r="T19" s="240" t="str">
        <f>O29</f>
        <v>城東フェニックス</v>
      </c>
      <c r="U19" s="241" t="str">
        <f>S29</f>
        <v>ＦＣ東陽</v>
      </c>
      <c r="V19" s="242" t="str">
        <f>S29</f>
        <v>ＦＣ東陽</v>
      </c>
      <c r="W19" s="458" t="s">
        <v>79</v>
      </c>
      <c r="AA19" s="166"/>
      <c r="AB19" s="166"/>
      <c r="AC19" s="166"/>
      <c r="AD19" s="166"/>
    </row>
    <row r="20" spans="1:30" ht="18.75" customHeight="1" x14ac:dyDescent="0.15">
      <c r="A20" s="474"/>
      <c r="B20" s="186"/>
      <c r="C20" s="459"/>
      <c r="D20" s="187"/>
      <c r="E20" s="188"/>
      <c r="F20" s="189"/>
      <c r="G20" s="190"/>
      <c r="H20" s="191"/>
      <c r="I20" s="246"/>
      <c r="J20" s="247"/>
      <c r="K20" s="248"/>
      <c r="L20" s="249"/>
      <c r="M20" s="250"/>
      <c r="N20" s="251"/>
      <c r="O20" s="282"/>
      <c r="P20" s="188"/>
      <c r="Q20" s="189"/>
      <c r="R20" s="190"/>
      <c r="S20" s="282"/>
      <c r="T20" s="246"/>
      <c r="U20" s="247"/>
      <c r="V20" s="248"/>
      <c r="W20" s="459"/>
    </row>
    <row r="21" spans="1:30" ht="51" customHeight="1" x14ac:dyDescent="0.15">
      <c r="A21" s="474"/>
      <c r="B21" s="186" t="s">
        <v>82</v>
      </c>
      <c r="C21" s="459"/>
      <c r="D21" s="192" t="str">
        <f>予選②リーグ戦表!B25</f>
        <v>スターキッカーズ　Ｂ</v>
      </c>
      <c r="E21" s="193">
        <v>3</v>
      </c>
      <c r="F21" s="194" t="s">
        <v>80</v>
      </c>
      <c r="G21" s="193">
        <v>0</v>
      </c>
      <c r="H21" s="196" t="str">
        <f>予選②リーグ戦表!B26</f>
        <v>城東フェニックス</v>
      </c>
      <c r="I21" s="253" t="str">
        <f t="shared" ref="I21" si="6">D19</f>
        <v>スカイＦＣ二砂</v>
      </c>
      <c r="J21" s="254" t="str">
        <f t="shared" ref="J21" si="7">H19</f>
        <v>佃ＦＣ</v>
      </c>
      <c r="K21" s="255" t="str">
        <f t="shared" ref="K21" si="8">H19</f>
        <v>佃ＦＣ</v>
      </c>
      <c r="L21" s="256">
        <f>N19+$L$4</f>
        <v>0.56111111111111134</v>
      </c>
      <c r="M21" s="257" t="s">
        <v>81</v>
      </c>
      <c r="N21" s="258">
        <f>L21+$N$4</f>
        <v>0.5770833333333335</v>
      </c>
      <c r="O21" s="283" t="str">
        <f>予選②リーグ戦表!B27</f>
        <v>ＦＣ東陽</v>
      </c>
      <c r="P21" s="193">
        <v>0</v>
      </c>
      <c r="Q21" s="194" t="s">
        <v>80</v>
      </c>
      <c r="R21" s="193">
        <v>1</v>
      </c>
      <c r="S21" s="283" t="str">
        <f>予選②リーグ戦表!B28</f>
        <v>四吾ＦＣ</v>
      </c>
      <c r="T21" s="253" t="str">
        <f t="shared" ref="T21" si="9">O19</f>
        <v>新林ＳＣ</v>
      </c>
      <c r="U21" s="254" t="str">
        <f t="shared" ref="U21" si="10">S19</f>
        <v>鷺沼ＦＣ</v>
      </c>
      <c r="V21" s="301" t="str">
        <f t="shared" ref="V21" si="11">S19</f>
        <v>鷺沼ＦＣ</v>
      </c>
      <c r="W21" s="459"/>
    </row>
    <row r="22" spans="1:30" ht="18.75" customHeight="1" x14ac:dyDescent="0.15">
      <c r="A22" s="474"/>
      <c r="B22" s="186"/>
      <c r="C22" s="459"/>
      <c r="D22" s="187"/>
      <c r="E22" s="188"/>
      <c r="F22" s="189"/>
      <c r="G22" s="190"/>
      <c r="H22" s="191"/>
      <c r="I22" s="246"/>
      <c r="J22" s="247"/>
      <c r="K22" s="248"/>
      <c r="L22" s="249"/>
      <c r="M22" s="250"/>
      <c r="N22" s="251"/>
      <c r="O22" s="282"/>
      <c r="P22" s="188"/>
      <c r="Q22" s="189"/>
      <c r="R22" s="190"/>
      <c r="S22" s="282"/>
      <c r="T22" s="246"/>
      <c r="U22" s="247"/>
      <c r="V22" s="248"/>
      <c r="W22" s="459"/>
    </row>
    <row r="23" spans="1:30" ht="51" customHeight="1" x14ac:dyDescent="0.15">
      <c r="A23" s="474"/>
      <c r="B23" s="186" t="s">
        <v>83</v>
      </c>
      <c r="C23" s="459"/>
      <c r="D23" s="213" t="str">
        <f>予選②リーグ戦表!B18</f>
        <v>スカイＦＣ二砂</v>
      </c>
      <c r="E23" s="193">
        <v>0</v>
      </c>
      <c r="F23" s="194" t="s">
        <v>80</v>
      </c>
      <c r="G23" s="193">
        <v>5</v>
      </c>
      <c r="H23" s="196" t="str">
        <f>予選②リーグ戦表!B20</f>
        <v>新林ＳＣ</v>
      </c>
      <c r="I23" s="253" t="str">
        <f>D21</f>
        <v>スターキッカーズ　Ｂ</v>
      </c>
      <c r="J23" s="254" t="str">
        <f>H21</f>
        <v>城東フェニックス</v>
      </c>
      <c r="K23" s="255" t="str">
        <f>H21</f>
        <v>城東フェニックス</v>
      </c>
      <c r="L23" s="256">
        <f>N21+$L$4</f>
        <v>0.58055555555555571</v>
      </c>
      <c r="M23" s="257" t="s">
        <v>81</v>
      </c>
      <c r="N23" s="258">
        <f>L23+$N$4</f>
        <v>0.59652777777777788</v>
      </c>
      <c r="O23" s="284" t="str">
        <f>予選②リーグ戦表!B19</f>
        <v>佃ＦＣ</v>
      </c>
      <c r="P23" s="193">
        <v>0</v>
      </c>
      <c r="Q23" s="194" t="s">
        <v>80</v>
      </c>
      <c r="R23" s="193">
        <v>0</v>
      </c>
      <c r="S23" s="284" t="str">
        <f>予選②リーグ戦表!B21</f>
        <v>鷺沼ＦＣ</v>
      </c>
      <c r="T23" s="253" t="str">
        <f>O21</f>
        <v>ＦＣ東陽</v>
      </c>
      <c r="U23" s="254" t="str">
        <f>S21</f>
        <v>四吾ＦＣ</v>
      </c>
      <c r="V23" s="255" t="str">
        <f>S21</f>
        <v>四吾ＦＣ</v>
      </c>
      <c r="W23" s="459"/>
    </row>
    <row r="24" spans="1:30" ht="18.75" customHeight="1" x14ac:dyDescent="0.15">
      <c r="A24" s="474"/>
      <c r="B24" s="186"/>
      <c r="C24" s="459"/>
      <c r="D24" s="187"/>
      <c r="E24" s="188"/>
      <c r="F24" s="189"/>
      <c r="G24" s="190"/>
      <c r="H24" s="191"/>
      <c r="I24" s="246"/>
      <c r="J24" s="247"/>
      <c r="K24" s="248"/>
      <c r="L24" s="249"/>
      <c r="M24" s="250"/>
      <c r="N24" s="251"/>
      <c r="O24" s="282"/>
      <c r="P24" s="188"/>
      <c r="Q24" s="189"/>
      <c r="R24" s="190"/>
      <c r="S24" s="282"/>
      <c r="T24" s="246"/>
      <c r="U24" s="247"/>
      <c r="V24" s="248"/>
      <c r="W24" s="459"/>
    </row>
    <row r="25" spans="1:30" ht="51" customHeight="1" x14ac:dyDescent="0.15">
      <c r="A25" s="474"/>
      <c r="B25" s="186" t="s">
        <v>84</v>
      </c>
      <c r="C25" s="459"/>
      <c r="D25" s="192" t="str">
        <f>予選②リーグ戦表!B25</f>
        <v>スターキッカーズ　Ｂ</v>
      </c>
      <c r="E25" s="193">
        <v>3</v>
      </c>
      <c r="F25" s="194" t="s">
        <v>80</v>
      </c>
      <c r="G25" s="193">
        <v>0</v>
      </c>
      <c r="H25" s="196" t="str">
        <f>予選②リーグ戦表!B27</f>
        <v>ＦＣ東陽</v>
      </c>
      <c r="I25" s="253" t="str">
        <f>D23</f>
        <v>スカイＦＣ二砂</v>
      </c>
      <c r="J25" s="254" t="str">
        <f>H23</f>
        <v>新林ＳＣ</v>
      </c>
      <c r="K25" s="255" t="str">
        <f>H23</f>
        <v>新林ＳＣ</v>
      </c>
      <c r="L25" s="256">
        <f>N23+$L$4</f>
        <v>0.60000000000000009</v>
      </c>
      <c r="M25" s="257" t="s">
        <v>81</v>
      </c>
      <c r="N25" s="258">
        <f>L25+$N$4</f>
        <v>0.61597222222222225</v>
      </c>
      <c r="O25" s="284" t="str">
        <f>予選②リーグ戦表!B26</f>
        <v>城東フェニックス</v>
      </c>
      <c r="P25" s="193">
        <v>1</v>
      </c>
      <c r="Q25" s="194" t="s">
        <v>80</v>
      </c>
      <c r="R25" s="193">
        <v>2</v>
      </c>
      <c r="S25" s="284" t="str">
        <f>予選②リーグ戦表!B28</f>
        <v>四吾ＦＣ</v>
      </c>
      <c r="T25" s="253" t="str">
        <f>O23</f>
        <v>佃ＦＣ</v>
      </c>
      <c r="U25" s="254" t="str">
        <f>S23</f>
        <v>鷺沼ＦＣ</v>
      </c>
      <c r="V25" s="255" t="str">
        <f>S23</f>
        <v>鷺沼ＦＣ</v>
      </c>
      <c r="W25" s="459"/>
    </row>
    <row r="26" spans="1:30" ht="18.75" customHeight="1" x14ac:dyDescent="0.15">
      <c r="A26" s="474"/>
      <c r="B26" s="186"/>
      <c r="C26" s="459"/>
      <c r="D26" s="187"/>
      <c r="E26" s="188"/>
      <c r="F26" s="189"/>
      <c r="G26" s="190"/>
      <c r="H26" s="191"/>
      <c r="I26" s="246"/>
      <c r="J26" s="247"/>
      <c r="K26" s="248"/>
      <c r="L26" s="249"/>
      <c r="M26" s="250"/>
      <c r="N26" s="251"/>
      <c r="O26" s="282"/>
      <c r="P26" s="188"/>
      <c r="Q26" s="189"/>
      <c r="R26" s="190"/>
      <c r="S26" s="282"/>
      <c r="T26" s="246"/>
      <c r="U26" s="247"/>
      <c r="V26" s="248"/>
      <c r="W26" s="459"/>
    </row>
    <row r="27" spans="1:30" ht="51" customHeight="1" x14ac:dyDescent="0.15">
      <c r="A27" s="474"/>
      <c r="B27" s="186" t="s">
        <v>85</v>
      </c>
      <c r="C27" s="459"/>
      <c r="D27" s="192" t="str">
        <f>予選②リーグ戦表!B21</f>
        <v>鷺沼ＦＣ</v>
      </c>
      <c r="E27" s="193">
        <v>3</v>
      </c>
      <c r="F27" s="194" t="s">
        <v>80</v>
      </c>
      <c r="G27" s="193">
        <v>0</v>
      </c>
      <c r="H27" s="195" t="str">
        <f>予選②リーグ戦表!B18</f>
        <v>スカイＦＣ二砂</v>
      </c>
      <c r="I27" s="253" t="str">
        <f>D25</f>
        <v>スターキッカーズ　Ｂ</v>
      </c>
      <c r="J27" s="254" t="str">
        <f>H25</f>
        <v>ＦＣ東陽</v>
      </c>
      <c r="K27" s="255" t="str">
        <f>H25</f>
        <v>ＦＣ東陽</v>
      </c>
      <c r="L27" s="256">
        <f>N25+$L$4</f>
        <v>0.61944444444444446</v>
      </c>
      <c r="M27" s="257" t="s">
        <v>81</v>
      </c>
      <c r="N27" s="258">
        <f>L27+$N$4</f>
        <v>0.63541666666666663</v>
      </c>
      <c r="O27" s="284" t="str">
        <f>予選②リーグ戦表!B19</f>
        <v>佃ＦＣ</v>
      </c>
      <c r="P27" s="193">
        <v>0</v>
      </c>
      <c r="Q27" s="194" t="s">
        <v>80</v>
      </c>
      <c r="R27" s="193">
        <v>3</v>
      </c>
      <c r="S27" s="284" t="str">
        <f>予選②リーグ戦表!B20</f>
        <v>新林ＳＣ</v>
      </c>
      <c r="T27" s="253" t="str">
        <f>O25</f>
        <v>城東フェニックス</v>
      </c>
      <c r="U27" s="254" t="str">
        <f>S25</f>
        <v>四吾ＦＣ</v>
      </c>
      <c r="V27" s="255" t="str">
        <f>S25</f>
        <v>四吾ＦＣ</v>
      </c>
      <c r="W27" s="459"/>
    </row>
    <row r="28" spans="1:30" ht="18.75" customHeight="1" x14ac:dyDescent="0.15">
      <c r="A28" s="474"/>
      <c r="B28" s="186"/>
      <c r="C28" s="459"/>
      <c r="D28" s="187"/>
      <c r="E28" s="199"/>
      <c r="F28" s="200"/>
      <c r="G28" s="201"/>
      <c r="H28" s="191"/>
      <c r="I28" s="260"/>
      <c r="J28" s="261"/>
      <c r="K28" s="248"/>
      <c r="L28" s="249"/>
      <c r="M28" s="250"/>
      <c r="N28" s="251"/>
      <c r="O28" s="282"/>
      <c r="P28" s="199"/>
      <c r="Q28" s="200"/>
      <c r="R28" s="201"/>
      <c r="S28" s="282"/>
      <c r="T28" s="260"/>
      <c r="U28" s="261"/>
      <c r="V28" s="248"/>
      <c r="W28" s="459"/>
    </row>
    <row r="29" spans="1:30" ht="51" customHeight="1" x14ac:dyDescent="0.15">
      <c r="A29" s="474"/>
      <c r="B29" s="197" t="s">
        <v>86</v>
      </c>
      <c r="C29" s="460"/>
      <c r="D29" s="204" t="str">
        <f>予選②リーグ戦表!B28</f>
        <v>四吾ＦＣ</v>
      </c>
      <c r="E29" s="205">
        <v>0</v>
      </c>
      <c r="F29" s="206" t="s">
        <v>80</v>
      </c>
      <c r="G29" s="205">
        <v>5</v>
      </c>
      <c r="H29" s="207" t="str">
        <f>予選②リーグ戦表!B25</f>
        <v>スターキッカーズ　Ｂ</v>
      </c>
      <c r="I29" s="285" t="str">
        <f>D27</f>
        <v>鷺沼ＦＣ</v>
      </c>
      <c r="J29" s="286" t="str">
        <f>H27</f>
        <v>スカイＦＣ二砂</v>
      </c>
      <c r="K29" s="267" t="str">
        <f>H27</f>
        <v>スカイＦＣ二砂</v>
      </c>
      <c r="L29" s="268">
        <f>N27+$L$4</f>
        <v>0.63888888888888884</v>
      </c>
      <c r="M29" s="269" t="s">
        <v>81</v>
      </c>
      <c r="N29" s="270">
        <f>L29+$N$4</f>
        <v>0.65486111111111101</v>
      </c>
      <c r="O29" s="287" t="str">
        <f>予選②リーグ戦表!B26</f>
        <v>城東フェニックス</v>
      </c>
      <c r="P29" s="205">
        <v>0</v>
      </c>
      <c r="Q29" s="206" t="s">
        <v>80</v>
      </c>
      <c r="R29" s="205">
        <v>1</v>
      </c>
      <c r="S29" s="287" t="str">
        <f>予選②リーグ戦表!B27</f>
        <v>ＦＣ東陽</v>
      </c>
      <c r="T29" s="285" t="str">
        <f>O27</f>
        <v>佃ＦＣ</v>
      </c>
      <c r="U29" s="286" t="str">
        <f>S27</f>
        <v>新林ＳＣ</v>
      </c>
      <c r="V29" s="267" t="str">
        <f>S27</f>
        <v>新林ＳＣ</v>
      </c>
      <c r="W29" s="460"/>
    </row>
    <row r="30" spans="1:30" ht="39.75" customHeight="1" x14ac:dyDescent="0.15">
      <c r="A30" s="214"/>
      <c r="B30" s="215"/>
      <c r="C30" s="216" t="s">
        <v>89</v>
      </c>
      <c r="D30" s="217"/>
      <c r="E30" s="218"/>
      <c r="F30" s="219"/>
      <c r="G30" s="218"/>
      <c r="H30" s="219"/>
      <c r="I30" s="219"/>
      <c r="J30" s="219"/>
      <c r="K30" s="219"/>
      <c r="L30" s="288"/>
      <c r="M30" s="289"/>
      <c r="N30" s="290"/>
      <c r="O30" s="291"/>
      <c r="P30" s="218"/>
      <c r="Q30" s="219"/>
      <c r="R30" s="218"/>
      <c r="S30" s="219"/>
      <c r="T30" s="219"/>
      <c r="U30" s="219"/>
      <c r="V30" s="305"/>
      <c r="W30" s="306" t="s">
        <v>89</v>
      </c>
    </row>
    <row r="31" spans="1:30" x14ac:dyDescent="0.15">
      <c r="J31" s="292"/>
    </row>
  </sheetData>
  <mergeCells count="8">
    <mergeCell ref="W5:W15"/>
    <mergeCell ref="W19:W29"/>
    <mergeCell ref="A2:B4"/>
    <mergeCell ref="A16:B18"/>
    <mergeCell ref="A5:A15"/>
    <mergeCell ref="A19:A29"/>
    <mergeCell ref="C5:C15"/>
    <mergeCell ref="C19:C29"/>
  </mergeCells>
  <phoneticPr fontId="73"/>
  <pageMargins left="0.31944444444444398" right="0.118055555555556" top="0.98958333333333304" bottom="0.35416666666666702" header="0.196527777777778" footer="0.196527777777778"/>
  <pageSetup paperSize="9" scale="67" orientation="portrait" r:id="rId1"/>
  <headerFooter alignWithMargins="0">
    <oddHeader>&amp;C&amp;18&amp;E第１０回　豊洲ＣＵＰ　予選運営表&amp;R&amp;D</oddHead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workbookViewId="0">
      <selection activeCell="AA25" sqref="AA25"/>
    </sheetView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37" customWidth="1"/>
    <col min="7" max="7" width="6.5" style="38" customWidth="1"/>
    <col min="8" max="8" width="5.625" style="38" customWidth="1"/>
    <col min="9" max="9" width="6.125" style="38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39"/>
      <c r="C2" s="40"/>
      <c r="D2" s="40"/>
      <c r="E2" s="40"/>
      <c r="F2" s="40"/>
      <c r="G2" s="41"/>
      <c r="H2" s="41"/>
      <c r="I2" s="4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24"/>
    </row>
    <row r="3" spans="2:24" ht="18.75" customHeight="1" x14ac:dyDescent="0.2">
      <c r="B3" s="42"/>
      <c r="C3" s="43" t="s">
        <v>98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09"/>
      <c r="T3" s="109"/>
      <c r="U3" s="109"/>
      <c r="V3" s="125"/>
    </row>
    <row r="4" spans="2:24" ht="9" customHeight="1" x14ac:dyDescent="0.15">
      <c r="B4" s="42"/>
      <c r="C4" s="45"/>
      <c r="D4" s="45"/>
      <c r="E4" s="45"/>
      <c r="F4" s="45"/>
      <c r="G4" s="46"/>
      <c r="H4" s="46"/>
      <c r="I4" s="46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25"/>
    </row>
    <row r="5" spans="2:24" ht="61.5" customHeight="1" x14ac:dyDescent="0.15">
      <c r="B5" s="42"/>
      <c r="C5" s="47"/>
      <c r="D5" s="48"/>
      <c r="E5" s="48"/>
      <c r="F5" s="48"/>
      <c r="G5" s="49" t="str">
        <f>IF(L32="","",L32)</f>
        <v/>
      </c>
      <c r="H5" s="50"/>
      <c r="I5" s="50"/>
      <c r="J5" s="111" t="str">
        <f>E32</f>
        <v>第６
試合</v>
      </c>
      <c r="K5" s="50"/>
      <c r="L5" s="111" t="str">
        <f>F32</f>
        <v>第2コート</v>
      </c>
      <c r="M5" s="111"/>
      <c r="N5" s="111"/>
      <c r="O5" s="111"/>
      <c r="P5" s="111"/>
      <c r="Q5" s="532" t="str">
        <f>IF(O32="","",O32)</f>
        <v/>
      </c>
      <c r="R5" s="532"/>
      <c r="S5" s="48"/>
      <c r="T5" s="48"/>
      <c r="U5" s="126"/>
      <c r="V5" s="125"/>
    </row>
    <row r="6" spans="2:24" ht="13.9" customHeight="1" x14ac:dyDescent="0.15">
      <c r="B6" s="42"/>
      <c r="C6" s="51"/>
      <c r="D6" s="52"/>
      <c r="E6" s="52"/>
      <c r="F6" s="52"/>
      <c r="G6" s="53"/>
      <c r="H6" s="53"/>
      <c r="I6" s="53"/>
      <c r="J6" s="52"/>
      <c r="K6" s="112">
        <f>G32</f>
        <v>0.49305555555555514</v>
      </c>
      <c r="L6" s="52"/>
      <c r="M6" s="52"/>
      <c r="N6" s="52"/>
      <c r="O6" s="533"/>
      <c r="P6" s="533"/>
      <c r="Q6" s="52"/>
      <c r="R6" s="52"/>
      <c r="S6" s="52"/>
      <c r="T6" s="52"/>
      <c r="U6" s="127"/>
      <c r="V6" s="125"/>
    </row>
    <row r="7" spans="2:24" ht="23.45" customHeight="1" x14ac:dyDescent="0.15">
      <c r="B7" s="42"/>
      <c r="C7" s="51"/>
      <c r="D7" s="52"/>
      <c r="E7" s="52"/>
      <c r="F7" s="52"/>
      <c r="G7" s="53"/>
      <c r="H7" s="534" t="str">
        <f>IF(L31="","",L31)</f>
        <v/>
      </c>
      <c r="I7" s="534"/>
      <c r="J7" s="52" t="str">
        <f>E31</f>
        <v>第５
試合</v>
      </c>
      <c r="K7" s="53"/>
      <c r="L7" s="52" t="str">
        <f>F31</f>
        <v>第2コート</v>
      </c>
      <c r="M7" s="52"/>
      <c r="N7" s="52"/>
      <c r="O7" s="113" t="str">
        <f>IF(O31="","",O31)</f>
        <v/>
      </c>
      <c r="P7" s="114"/>
      <c r="Q7" s="52"/>
      <c r="R7" s="52"/>
      <c r="S7" s="52"/>
      <c r="T7" s="52"/>
      <c r="U7" s="127"/>
      <c r="V7" s="125"/>
    </row>
    <row r="8" spans="2:24" ht="15" customHeight="1" x14ac:dyDescent="0.15">
      <c r="B8" s="42"/>
      <c r="C8" s="51"/>
      <c r="D8" s="52"/>
      <c r="E8" s="54" t="str">
        <f>IF(L29="","",L29)</f>
        <v/>
      </c>
      <c r="F8" s="55"/>
      <c r="G8" s="56"/>
      <c r="H8" s="56"/>
      <c r="I8" s="113" t="str">
        <f>IF(O29="","",O29)</f>
        <v/>
      </c>
      <c r="J8" s="52"/>
      <c r="K8" s="112">
        <f>G31</f>
        <v>0.47361111111111071</v>
      </c>
      <c r="L8" s="52"/>
      <c r="M8" s="52"/>
      <c r="N8" s="535" t="str">
        <f>IF(L30="","",L30)</f>
        <v/>
      </c>
      <c r="O8" s="536"/>
      <c r="P8" s="56"/>
      <c r="Q8" s="56"/>
      <c r="R8" s="113"/>
      <c r="S8" s="113" t="str">
        <f>IF(O30="","",O30)</f>
        <v/>
      </c>
      <c r="T8" s="52"/>
      <c r="U8" s="127"/>
      <c r="V8" s="125"/>
    </row>
    <row r="9" spans="2:24" s="31" customFormat="1" ht="12" customHeight="1" x14ac:dyDescent="0.15">
      <c r="B9" s="57"/>
      <c r="C9" s="58"/>
      <c r="D9" s="59"/>
      <c r="E9" s="59"/>
      <c r="F9" s="59"/>
      <c r="G9" s="60" t="str">
        <f>E29</f>
        <v>第４
試合</v>
      </c>
      <c r="H9" s="60"/>
      <c r="I9" s="60"/>
      <c r="J9" s="59"/>
      <c r="K9" s="60" t="s">
        <v>99</v>
      </c>
      <c r="L9" s="59"/>
      <c r="M9" s="59"/>
      <c r="N9" s="59"/>
      <c r="O9" s="59"/>
      <c r="P9" s="59"/>
      <c r="Q9" s="60" t="str">
        <f>E29</f>
        <v>第４
試合</v>
      </c>
      <c r="R9" s="59"/>
      <c r="S9" s="59"/>
      <c r="T9" s="59"/>
      <c r="U9" s="128"/>
      <c r="V9" s="129"/>
    </row>
    <row r="10" spans="2:24" s="31" customFormat="1" ht="12" customHeight="1" x14ac:dyDescent="0.15">
      <c r="B10" s="57"/>
      <c r="C10" s="58"/>
      <c r="D10" s="59"/>
      <c r="E10" s="59"/>
      <c r="F10" s="59"/>
      <c r="G10" s="60" t="str">
        <f>F29</f>
        <v>第1コート</v>
      </c>
      <c r="H10" s="60"/>
      <c r="I10" s="60"/>
      <c r="J10" s="153"/>
      <c r="K10" s="154"/>
      <c r="L10" s="155"/>
      <c r="M10" s="59"/>
      <c r="N10" s="59"/>
      <c r="O10" s="59"/>
      <c r="P10" s="59"/>
      <c r="Q10" s="60" t="str">
        <f>F30</f>
        <v>第2コート</v>
      </c>
      <c r="R10" s="59"/>
      <c r="S10" s="59"/>
      <c r="T10" s="59"/>
      <c r="U10" s="128"/>
      <c r="V10" s="129"/>
    </row>
    <row r="11" spans="2:24" s="31" customFormat="1" ht="12" customHeight="1" x14ac:dyDescent="0.15">
      <c r="B11" s="57"/>
      <c r="C11" s="58"/>
      <c r="D11" s="59"/>
      <c r="E11" s="59"/>
      <c r="F11" s="59"/>
      <c r="G11" s="61">
        <f>G29</f>
        <v>0.45416666666666627</v>
      </c>
      <c r="H11" s="60"/>
      <c r="I11" s="60"/>
      <c r="J11" s="59"/>
      <c r="K11" s="59"/>
      <c r="L11" s="59"/>
      <c r="M11" s="59"/>
      <c r="N11" s="59"/>
      <c r="O11" s="59"/>
      <c r="P11" s="59"/>
      <c r="Q11" s="61">
        <f>G30</f>
        <v>0.45416666666666627</v>
      </c>
      <c r="R11" s="59"/>
      <c r="S11" s="59"/>
      <c r="T11" s="59"/>
      <c r="U11" s="128"/>
      <c r="V11" s="129"/>
    </row>
    <row r="12" spans="2:24" ht="29.25" customHeight="1" x14ac:dyDescent="0.15">
      <c r="B12" s="42"/>
      <c r="C12" s="51"/>
      <c r="D12" s="54" t="str">
        <f>IF(L23="","",L23)</f>
        <v/>
      </c>
      <c r="E12" s="53" t="str">
        <f>E23</f>
        <v>第１
試合</v>
      </c>
      <c r="F12" s="62" t="str">
        <f>IF(O23="","",O23)</f>
        <v/>
      </c>
      <c r="G12" s="53"/>
      <c r="H12" s="63" t="str">
        <f>IF(L24="","",L24)</f>
        <v/>
      </c>
      <c r="I12" s="53" t="str">
        <f>E23</f>
        <v>第１
試合</v>
      </c>
      <c r="J12" s="62" t="str">
        <f>IF(O24="","",O24)</f>
        <v/>
      </c>
      <c r="K12" s="52"/>
      <c r="L12" s="537" t="str">
        <f>IF(L25="","",L25)</f>
        <v/>
      </c>
      <c r="M12" s="537"/>
      <c r="N12" s="523" t="str">
        <f>E25</f>
        <v>第２
試合</v>
      </c>
      <c r="O12" s="524"/>
      <c r="P12" s="62" t="str">
        <f>IF(O25="","",O25)</f>
        <v/>
      </c>
      <c r="Q12" s="52"/>
      <c r="R12" s="63" t="str">
        <f>IF(L26="","",L26)</f>
        <v/>
      </c>
      <c r="S12" s="53" t="str">
        <f>E25</f>
        <v>第２
試合</v>
      </c>
      <c r="T12" s="62" t="str">
        <f>IF(O26="","",O26)</f>
        <v/>
      </c>
      <c r="U12" s="127"/>
      <c r="V12" s="125"/>
    </row>
    <row r="13" spans="2:24" ht="15" customHeight="1" x14ac:dyDescent="0.15">
      <c r="B13" s="42"/>
      <c r="C13" s="51"/>
      <c r="D13" s="54"/>
      <c r="E13" s="53" t="str">
        <f>F23</f>
        <v>第1コート</v>
      </c>
      <c r="F13" s="62"/>
      <c r="G13" s="53"/>
      <c r="H13" s="63"/>
      <c r="I13" s="53" t="str">
        <f>F24</f>
        <v>第2コート</v>
      </c>
      <c r="J13" s="62"/>
      <c r="K13" s="52"/>
      <c r="L13" s="63"/>
      <c r="M13" s="63"/>
      <c r="N13" s="523" t="str">
        <f>F25</f>
        <v>第1コート</v>
      </c>
      <c r="O13" s="524"/>
      <c r="P13" s="62"/>
      <c r="Q13" s="52"/>
      <c r="R13" s="63"/>
      <c r="S13" s="53" t="str">
        <f>F26</f>
        <v>第2コート</v>
      </c>
      <c r="T13" s="62"/>
      <c r="U13" s="127"/>
      <c r="V13" s="125"/>
    </row>
    <row r="14" spans="2:24" ht="21" customHeight="1" x14ac:dyDescent="0.15">
      <c r="B14" s="42"/>
      <c r="C14" s="51"/>
      <c r="D14" s="52"/>
      <c r="E14" s="64">
        <f>G23</f>
        <v>0.39583333333333298</v>
      </c>
      <c r="F14" s="52"/>
      <c r="G14" s="53"/>
      <c r="H14" s="53"/>
      <c r="I14" s="64">
        <f>G24</f>
        <v>0.39583333333333298</v>
      </c>
      <c r="J14" s="52"/>
      <c r="K14" s="52"/>
      <c r="L14" s="52"/>
      <c r="M14" s="52"/>
      <c r="N14" s="525">
        <f>G25</f>
        <v>0.41527777777777741</v>
      </c>
      <c r="O14" s="524"/>
      <c r="P14" s="52"/>
      <c r="Q14" s="52"/>
      <c r="R14" s="52"/>
      <c r="S14" s="64">
        <f>G26</f>
        <v>0.41527777777777741</v>
      </c>
      <c r="T14" s="52"/>
      <c r="U14" s="127"/>
      <c r="V14" s="125"/>
    </row>
    <row r="15" spans="2:24" s="32" customFormat="1" ht="12" customHeight="1" x14ac:dyDescent="0.15">
      <c r="B15" s="65"/>
      <c r="C15" s="66"/>
      <c r="D15" s="67"/>
      <c r="E15" s="68"/>
      <c r="F15" s="67"/>
      <c r="G15" s="69"/>
      <c r="H15" s="67"/>
      <c r="I15" s="69"/>
      <c r="J15" s="67"/>
      <c r="K15" s="68"/>
      <c r="L15" s="526"/>
      <c r="M15" s="527"/>
      <c r="N15" s="528"/>
      <c r="O15" s="529"/>
      <c r="P15" s="67"/>
      <c r="Q15" s="68"/>
      <c r="R15" s="67"/>
      <c r="S15" s="68"/>
      <c r="T15" s="67"/>
      <c r="U15" s="130"/>
      <c r="V15" s="131"/>
      <c r="X15" s="132"/>
    </row>
    <row r="16" spans="2:24" s="32" customFormat="1" ht="156" customHeight="1" x14ac:dyDescent="0.15">
      <c r="B16" s="65"/>
      <c r="C16" s="66"/>
      <c r="D16" s="70" t="str">
        <f>予選①リーグ戦表!Y7</f>
        <v>五砂ＦＣ</v>
      </c>
      <c r="E16" s="68"/>
      <c r="F16" s="70" t="str">
        <f>予選①リーグ戦表!Y21</f>
        <v>潤徳ガルーダＦＣ</v>
      </c>
      <c r="G16" s="69"/>
      <c r="H16" s="70" t="str">
        <f>予選②リーグ戦表!Y7</f>
        <v>ＦＣ北砂</v>
      </c>
      <c r="I16" s="69"/>
      <c r="J16" s="70" t="str">
        <f>予選②リーグ戦表!Y21</f>
        <v>スカイＦＣ二砂</v>
      </c>
      <c r="K16" s="68"/>
      <c r="L16" s="530" t="str">
        <f>予選①リーグ戦表!Y14</f>
        <v>中野木ＦＣ</v>
      </c>
      <c r="M16" s="531"/>
      <c r="N16" s="68"/>
      <c r="O16" s="68"/>
      <c r="P16" s="70" t="str">
        <f>予選①リーグ戦表!Y28</f>
        <v>江東フレンドリー</v>
      </c>
      <c r="Q16" s="68"/>
      <c r="R16" s="70" t="str">
        <f>予選②リーグ戦表!Y14</f>
        <v>深川ＳＣ</v>
      </c>
      <c r="S16" s="68"/>
      <c r="T16" s="70" t="str">
        <f>予選②リーグ戦表!Y28</f>
        <v>城東フェニックス</v>
      </c>
      <c r="U16" s="130"/>
      <c r="V16" s="131"/>
      <c r="X16" s="132"/>
    </row>
    <row r="17" spans="2:24" s="33" customFormat="1" ht="13.5" customHeight="1" x14ac:dyDescent="0.15">
      <c r="B17" s="71"/>
      <c r="C17" s="72"/>
      <c r="D17" s="73" t="s">
        <v>100</v>
      </c>
      <c r="E17" s="74"/>
      <c r="F17" s="73" t="s">
        <v>101</v>
      </c>
      <c r="G17" s="74"/>
      <c r="H17" s="73" t="s">
        <v>102</v>
      </c>
      <c r="I17" s="74"/>
      <c r="J17" s="73" t="s">
        <v>103</v>
      </c>
      <c r="K17" s="74"/>
      <c r="L17" s="509" t="s">
        <v>104</v>
      </c>
      <c r="M17" s="510"/>
      <c r="N17" s="74"/>
      <c r="O17" s="74"/>
      <c r="P17" s="73" t="s">
        <v>105</v>
      </c>
      <c r="Q17" s="74"/>
      <c r="R17" s="73" t="s">
        <v>106</v>
      </c>
      <c r="S17" s="74"/>
      <c r="T17" s="73" t="s">
        <v>107</v>
      </c>
      <c r="U17" s="133"/>
      <c r="V17" s="134"/>
      <c r="X17" s="135"/>
    </row>
    <row r="18" spans="2:24" s="1" customFormat="1" ht="15.75" customHeight="1" x14ac:dyDescent="0.15">
      <c r="B18" s="75"/>
      <c r="C18" s="76"/>
      <c r="D18" s="77"/>
      <c r="E18" s="77"/>
      <c r="F18" s="60" t="str">
        <f>E27</f>
        <v>第３
試合</v>
      </c>
      <c r="G18" s="60"/>
      <c r="H18" s="60" t="str">
        <f>F27</f>
        <v>第1コート</v>
      </c>
      <c r="I18" s="77"/>
      <c r="J18" s="77"/>
      <c r="K18" s="115"/>
      <c r="L18" s="115"/>
      <c r="M18" s="115"/>
      <c r="N18" s="115"/>
      <c r="O18" s="115"/>
      <c r="P18" s="60" t="str">
        <f>E27</f>
        <v>第３
試合</v>
      </c>
      <c r="Q18" s="60"/>
      <c r="R18" s="60" t="str">
        <f>F28</f>
        <v>第2コート</v>
      </c>
      <c r="S18" s="115"/>
      <c r="T18" s="115"/>
      <c r="U18" s="136"/>
      <c r="V18" s="137"/>
      <c r="X18" s="138"/>
    </row>
    <row r="19" spans="2:24" s="34" customFormat="1" ht="28.15" customHeight="1" x14ac:dyDescent="0.15">
      <c r="B19" s="78"/>
      <c r="C19" s="79"/>
      <c r="D19" s="80"/>
      <c r="E19" s="81" t="str">
        <f>IF(L27="","",L27)</f>
        <v/>
      </c>
      <c r="F19" s="82"/>
      <c r="G19" s="83">
        <f>G27</f>
        <v>0.43472222222222184</v>
      </c>
      <c r="H19" s="84"/>
      <c r="I19" s="116" t="str">
        <f>IF(O27="","",O27)</f>
        <v/>
      </c>
      <c r="J19" s="82"/>
      <c r="K19" s="82"/>
      <c r="L19" s="82"/>
      <c r="M19" s="511" t="str">
        <f>IF(L28="","",L28)</f>
        <v/>
      </c>
      <c r="N19" s="512"/>
      <c r="O19" s="82"/>
      <c r="P19" s="82"/>
      <c r="Q19" s="83">
        <f>G28</f>
        <v>0.43472222222222184</v>
      </c>
      <c r="R19" s="82"/>
      <c r="S19" s="511" t="str">
        <f>IF(O28="","",O28)</f>
        <v/>
      </c>
      <c r="T19" s="511"/>
      <c r="U19" s="139"/>
      <c r="V19" s="140"/>
    </row>
    <row r="20" spans="2:24" s="35" customFormat="1" ht="11.25" x14ac:dyDescent="0.15">
      <c r="B20" s="85"/>
      <c r="C20" s="86"/>
      <c r="D20" s="86"/>
      <c r="E20" s="86"/>
      <c r="F20" s="87"/>
      <c r="G20" s="88"/>
      <c r="H20" s="88" t="s">
        <v>108</v>
      </c>
      <c r="I20" s="88" t="s">
        <v>109</v>
      </c>
      <c r="J20" s="87" t="s">
        <v>110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41"/>
    </row>
    <row r="21" spans="2:24" s="36" customFormat="1" ht="11.25" x14ac:dyDescent="0.15">
      <c r="B21" s="89"/>
      <c r="C21" s="87"/>
      <c r="D21" s="90">
        <v>2.0833333333333298E-3</v>
      </c>
      <c r="E21" s="90">
        <v>1.8749999999999999E-2</v>
      </c>
      <c r="F21" s="90">
        <v>3.4722222222222199E-3</v>
      </c>
      <c r="G21" s="91">
        <v>3.4722222222222199E-3</v>
      </c>
      <c r="H21" s="91">
        <v>1.0416666666666701E-2</v>
      </c>
      <c r="I21" s="91">
        <v>1.59722222222222E-2</v>
      </c>
      <c r="J21" s="90">
        <v>3.125E-2</v>
      </c>
      <c r="K21" s="90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42"/>
    </row>
    <row r="22" spans="2:24" ht="30" customHeight="1" x14ac:dyDescent="0.15">
      <c r="B22" s="42"/>
      <c r="C22" s="513"/>
      <c r="D22" s="514"/>
      <c r="E22" s="514"/>
      <c r="F22" s="515"/>
      <c r="G22" s="516" t="s">
        <v>111</v>
      </c>
      <c r="H22" s="516"/>
      <c r="I22" s="516"/>
      <c r="J22" s="517" t="s">
        <v>112</v>
      </c>
      <c r="K22" s="518"/>
      <c r="L22" s="518"/>
      <c r="M22" s="518"/>
      <c r="N22" s="518"/>
      <c r="O22" s="518"/>
      <c r="P22" s="518"/>
      <c r="Q22" s="519"/>
      <c r="R22" s="520" t="s">
        <v>223</v>
      </c>
      <c r="S22" s="521"/>
      <c r="T22" s="521" t="s">
        <v>222</v>
      </c>
      <c r="U22" s="522"/>
      <c r="V22" s="125"/>
    </row>
    <row r="23" spans="2:24" s="1" customFormat="1" ht="25.5" customHeight="1" x14ac:dyDescent="0.15">
      <c r="B23" s="75"/>
      <c r="C23" s="482" t="s">
        <v>113</v>
      </c>
      <c r="D23" s="483"/>
      <c r="E23" s="475" t="s">
        <v>114</v>
      </c>
      <c r="F23" s="93" t="s">
        <v>115</v>
      </c>
      <c r="G23" s="94">
        <v>0.39583333333333298</v>
      </c>
      <c r="H23" s="95" t="s">
        <v>81</v>
      </c>
      <c r="I23" s="117">
        <f t="shared" ref="I23" si="0">G23+$I$21</f>
        <v>0.4118055555555552</v>
      </c>
      <c r="J23" s="503" t="str">
        <f>D16</f>
        <v>五砂ＦＣ</v>
      </c>
      <c r="K23" s="504"/>
      <c r="L23" s="118"/>
      <c r="M23" s="505" t="s">
        <v>116</v>
      </c>
      <c r="N23" s="505"/>
      <c r="O23" s="118"/>
      <c r="P23" s="506" t="str">
        <f t="shared" ref="P23" si="1">F16</f>
        <v>潤徳ガルーダＦＣ</v>
      </c>
      <c r="Q23" s="503"/>
      <c r="R23" s="507" t="str">
        <f>J25</f>
        <v>中野木ＦＣ</v>
      </c>
      <c r="S23" s="507"/>
      <c r="T23" s="507" t="str">
        <f>P25</f>
        <v>江東フレンドリー</v>
      </c>
      <c r="U23" s="508"/>
      <c r="V23" s="143" t="s">
        <v>117</v>
      </c>
    </row>
    <row r="24" spans="2:24" s="1" customFormat="1" ht="25.5" customHeight="1" x14ac:dyDescent="0.15">
      <c r="B24" s="75"/>
      <c r="C24" s="484"/>
      <c r="D24" s="483"/>
      <c r="E24" s="476"/>
      <c r="F24" s="93" t="s">
        <v>118</v>
      </c>
      <c r="G24" s="94">
        <f t="shared" ref="G24" si="2">G23</f>
        <v>0.39583333333333298</v>
      </c>
      <c r="H24" s="95" t="s">
        <v>81</v>
      </c>
      <c r="I24" s="117">
        <f t="shared" ref="I24:I30" si="3">G24+$I$21</f>
        <v>0.4118055555555552</v>
      </c>
      <c r="J24" s="503" t="str">
        <f>H16</f>
        <v>ＦＣ北砂</v>
      </c>
      <c r="K24" s="504"/>
      <c r="L24" s="118"/>
      <c r="M24" s="505" t="s">
        <v>116</v>
      </c>
      <c r="N24" s="505"/>
      <c r="O24" s="118"/>
      <c r="P24" s="506" t="str">
        <f>J16</f>
        <v>スカイＦＣ二砂</v>
      </c>
      <c r="Q24" s="503"/>
      <c r="R24" s="507" t="str">
        <f>J26</f>
        <v>深川ＳＣ</v>
      </c>
      <c r="S24" s="507"/>
      <c r="T24" s="507" t="str">
        <f>P26</f>
        <v>城東フェニックス</v>
      </c>
      <c r="U24" s="508"/>
      <c r="V24" s="143" t="s">
        <v>119</v>
      </c>
    </row>
    <row r="25" spans="2:24" s="1" customFormat="1" ht="25.5" customHeight="1" x14ac:dyDescent="0.15">
      <c r="B25" s="75"/>
      <c r="C25" s="484"/>
      <c r="D25" s="483"/>
      <c r="E25" s="475" t="s">
        <v>120</v>
      </c>
      <c r="F25" s="93" t="s">
        <v>115</v>
      </c>
      <c r="G25" s="94">
        <f>I24+$G$21</f>
        <v>0.41527777777777741</v>
      </c>
      <c r="H25" s="95" t="s">
        <v>81</v>
      </c>
      <c r="I25" s="117">
        <f t="shared" si="3"/>
        <v>0.43124999999999963</v>
      </c>
      <c r="J25" s="503" t="str">
        <f>L16</f>
        <v>中野木ＦＣ</v>
      </c>
      <c r="K25" s="504"/>
      <c r="L25" s="118"/>
      <c r="M25" s="505" t="s">
        <v>116</v>
      </c>
      <c r="N25" s="505"/>
      <c r="O25" s="118"/>
      <c r="P25" s="506" t="str">
        <f t="shared" ref="P25" si="4">P16</f>
        <v>江東フレンドリー</v>
      </c>
      <c r="Q25" s="503"/>
      <c r="R25" s="507" t="str">
        <f>J23</f>
        <v>五砂ＦＣ</v>
      </c>
      <c r="S25" s="507"/>
      <c r="T25" s="507" t="str">
        <f>P23</f>
        <v>潤徳ガルーダＦＣ</v>
      </c>
      <c r="U25" s="508"/>
      <c r="V25" s="143" t="s">
        <v>121</v>
      </c>
    </row>
    <row r="26" spans="2:24" s="1" customFormat="1" ht="25.5" customHeight="1" x14ac:dyDescent="0.15">
      <c r="B26" s="75"/>
      <c r="C26" s="484"/>
      <c r="D26" s="483"/>
      <c r="E26" s="477"/>
      <c r="F26" s="93" t="s">
        <v>118</v>
      </c>
      <c r="G26" s="94">
        <f>G25</f>
        <v>0.41527777777777741</v>
      </c>
      <c r="H26" s="95" t="s">
        <v>81</v>
      </c>
      <c r="I26" s="117">
        <f t="shared" si="3"/>
        <v>0.43124999999999963</v>
      </c>
      <c r="J26" s="503" t="str">
        <f>R16</f>
        <v>深川ＳＣ</v>
      </c>
      <c r="K26" s="504"/>
      <c r="L26" s="118"/>
      <c r="M26" s="505" t="s">
        <v>116</v>
      </c>
      <c r="N26" s="505"/>
      <c r="O26" s="118"/>
      <c r="P26" s="506" t="str">
        <f>T16</f>
        <v>城東フェニックス</v>
      </c>
      <c r="Q26" s="503"/>
      <c r="R26" s="507" t="str">
        <f>J24</f>
        <v>ＦＣ北砂</v>
      </c>
      <c r="S26" s="507"/>
      <c r="T26" s="507" t="str">
        <f>P24</f>
        <v>スカイＦＣ二砂</v>
      </c>
      <c r="U26" s="508"/>
      <c r="V26" s="143" t="s">
        <v>122</v>
      </c>
    </row>
    <row r="27" spans="2:24" s="1" customFormat="1" ht="25.5" customHeight="1" x14ac:dyDescent="0.15">
      <c r="B27" s="75"/>
      <c r="C27" s="478" t="s">
        <v>123</v>
      </c>
      <c r="D27" s="479"/>
      <c r="E27" s="475" t="s">
        <v>124</v>
      </c>
      <c r="F27" s="93" t="s">
        <v>115</v>
      </c>
      <c r="G27" s="94">
        <f>I26+G21</f>
        <v>0.43472222222222184</v>
      </c>
      <c r="H27" s="95" t="s">
        <v>81</v>
      </c>
      <c r="I27" s="117">
        <f t="shared" si="3"/>
        <v>0.45069444444444406</v>
      </c>
      <c r="J27" s="497" t="s">
        <v>125</v>
      </c>
      <c r="K27" s="498"/>
      <c r="L27" s="150"/>
      <c r="M27" s="499" t="s">
        <v>116</v>
      </c>
      <c r="N27" s="499"/>
      <c r="O27" s="150"/>
      <c r="P27" s="500" t="s">
        <v>126</v>
      </c>
      <c r="Q27" s="497"/>
      <c r="R27" s="501" t="str">
        <f>J29</f>
        <v>①勝者</v>
      </c>
      <c r="S27" s="501"/>
      <c r="T27" s="501" t="str">
        <f>P29</f>
        <v>②勝者</v>
      </c>
      <c r="U27" s="502"/>
      <c r="V27" s="143" t="s">
        <v>127</v>
      </c>
    </row>
    <row r="28" spans="2:24" s="1" customFormat="1" ht="25.5" customHeight="1" x14ac:dyDescent="0.15">
      <c r="B28" s="75"/>
      <c r="C28" s="480"/>
      <c r="D28" s="481"/>
      <c r="E28" s="477"/>
      <c r="F28" s="93" t="s">
        <v>118</v>
      </c>
      <c r="G28" s="94">
        <f>G27</f>
        <v>0.43472222222222184</v>
      </c>
      <c r="H28" s="95" t="s">
        <v>81</v>
      </c>
      <c r="I28" s="117">
        <f t="shared" si="3"/>
        <v>0.45069444444444406</v>
      </c>
      <c r="J28" s="497" t="s">
        <v>128</v>
      </c>
      <c r="K28" s="498"/>
      <c r="L28" s="150"/>
      <c r="M28" s="499" t="s">
        <v>116</v>
      </c>
      <c r="N28" s="499"/>
      <c r="O28" s="150"/>
      <c r="P28" s="500" t="s">
        <v>129</v>
      </c>
      <c r="Q28" s="497"/>
      <c r="R28" s="501" t="str">
        <f>J30</f>
        <v>③勝者</v>
      </c>
      <c r="S28" s="501"/>
      <c r="T28" s="501" t="str">
        <f>P30</f>
        <v>④勝者</v>
      </c>
      <c r="U28" s="502"/>
      <c r="V28" s="143" t="s">
        <v>130</v>
      </c>
    </row>
    <row r="29" spans="2:24" s="1" customFormat="1" ht="25.5" customHeight="1" x14ac:dyDescent="0.15">
      <c r="B29" s="75"/>
      <c r="C29" s="482" t="s">
        <v>131</v>
      </c>
      <c r="D29" s="483"/>
      <c r="E29" s="475" t="s">
        <v>132</v>
      </c>
      <c r="F29" s="93" t="s">
        <v>115</v>
      </c>
      <c r="G29" s="94">
        <f t="shared" ref="G29" si="5">I28+$G$21</f>
        <v>0.45416666666666627</v>
      </c>
      <c r="H29" s="95" t="s">
        <v>81</v>
      </c>
      <c r="I29" s="117">
        <f t="shared" si="3"/>
        <v>0.4701388888888885</v>
      </c>
      <c r="J29" s="497" t="s">
        <v>133</v>
      </c>
      <c r="K29" s="498"/>
      <c r="L29" s="150"/>
      <c r="M29" s="499" t="s">
        <v>116</v>
      </c>
      <c r="N29" s="499"/>
      <c r="O29" s="150"/>
      <c r="P29" s="500" t="s">
        <v>134</v>
      </c>
      <c r="Q29" s="497"/>
      <c r="R29" s="501" t="str">
        <f>J27</f>
        <v>①敗者</v>
      </c>
      <c r="S29" s="501"/>
      <c r="T29" s="501" t="str">
        <f>P27</f>
        <v>②敗者</v>
      </c>
      <c r="U29" s="502"/>
      <c r="V29" s="143" t="s">
        <v>135</v>
      </c>
    </row>
    <row r="30" spans="2:24" s="1" customFormat="1" ht="25.5" customHeight="1" x14ac:dyDescent="0.15">
      <c r="B30" s="75"/>
      <c r="C30" s="484"/>
      <c r="D30" s="483"/>
      <c r="E30" s="477"/>
      <c r="F30" s="93" t="s">
        <v>118</v>
      </c>
      <c r="G30" s="94">
        <f>G29</f>
        <v>0.45416666666666627</v>
      </c>
      <c r="H30" s="95" t="s">
        <v>81</v>
      </c>
      <c r="I30" s="117">
        <f t="shared" si="3"/>
        <v>0.4701388888888885</v>
      </c>
      <c r="J30" s="497" t="s">
        <v>136</v>
      </c>
      <c r="K30" s="498"/>
      <c r="L30" s="150"/>
      <c r="M30" s="499" t="s">
        <v>116</v>
      </c>
      <c r="N30" s="499"/>
      <c r="O30" s="150"/>
      <c r="P30" s="500" t="s">
        <v>137</v>
      </c>
      <c r="Q30" s="497"/>
      <c r="R30" s="501" t="str">
        <f>J28</f>
        <v>③敗者</v>
      </c>
      <c r="S30" s="501"/>
      <c r="T30" s="501" t="str">
        <f>P28</f>
        <v>④敗者</v>
      </c>
      <c r="U30" s="502"/>
      <c r="V30" s="143" t="s">
        <v>138</v>
      </c>
    </row>
    <row r="31" spans="2:24" s="1" customFormat="1" ht="30" customHeight="1" x14ac:dyDescent="0.15">
      <c r="B31" s="75"/>
      <c r="C31" s="482" t="s">
        <v>139</v>
      </c>
      <c r="D31" s="496"/>
      <c r="E31" s="92" t="s">
        <v>140</v>
      </c>
      <c r="F31" s="93" t="s">
        <v>118</v>
      </c>
      <c r="G31" s="94">
        <f>I30+$G$21</f>
        <v>0.47361111111111071</v>
      </c>
      <c r="H31" s="95" t="s">
        <v>81</v>
      </c>
      <c r="I31" s="117">
        <f>G31+I21</f>
        <v>0.48958333333333293</v>
      </c>
      <c r="J31" s="497" t="s">
        <v>141</v>
      </c>
      <c r="K31" s="498"/>
      <c r="L31" s="150"/>
      <c r="M31" s="499" t="s">
        <v>116</v>
      </c>
      <c r="N31" s="499"/>
      <c r="O31" s="150"/>
      <c r="P31" s="500" t="s">
        <v>142</v>
      </c>
      <c r="Q31" s="497"/>
      <c r="R31" s="485" t="str">
        <f>J32</f>
        <v>⑦勝者</v>
      </c>
      <c r="S31" s="485"/>
      <c r="T31" s="485" t="str">
        <f>P32</f>
        <v>⑧勝者</v>
      </c>
      <c r="U31" s="486"/>
      <c r="V31" s="143" t="s">
        <v>143</v>
      </c>
    </row>
    <row r="32" spans="2:24" s="1" customFormat="1" ht="30" customHeight="1" x14ac:dyDescent="0.15">
      <c r="B32" s="75"/>
      <c r="C32" s="487" t="s">
        <v>144</v>
      </c>
      <c r="D32" s="488"/>
      <c r="E32" s="96" t="s">
        <v>145</v>
      </c>
      <c r="F32" s="97" t="s">
        <v>118</v>
      </c>
      <c r="G32" s="98">
        <f>I31+$G$21</f>
        <v>0.49305555555555514</v>
      </c>
      <c r="H32" s="99" t="s">
        <v>81</v>
      </c>
      <c r="I32" s="120">
        <f>G32+I21</f>
        <v>0.5090277777777773</v>
      </c>
      <c r="J32" s="489" t="s">
        <v>146</v>
      </c>
      <c r="K32" s="490"/>
      <c r="L32" s="151"/>
      <c r="M32" s="491" t="s">
        <v>116</v>
      </c>
      <c r="N32" s="492"/>
      <c r="O32" s="151"/>
      <c r="P32" s="493" t="s">
        <v>147</v>
      </c>
      <c r="Q32" s="489"/>
      <c r="R32" s="494" t="str">
        <f>J31</f>
        <v>⑦敗者</v>
      </c>
      <c r="S32" s="494"/>
      <c r="T32" s="494" t="str">
        <f>P31</f>
        <v>⑧敗者</v>
      </c>
      <c r="U32" s="495"/>
      <c r="V32" s="143" t="s">
        <v>148</v>
      </c>
    </row>
    <row r="33" spans="2:22" s="1" customFormat="1" ht="11.25" customHeight="1" x14ac:dyDescent="0.15">
      <c r="B33" s="75"/>
      <c r="C33" s="100"/>
      <c r="D33" s="101"/>
      <c r="E33" s="101"/>
      <c r="F33" s="101"/>
      <c r="G33" s="102"/>
      <c r="H33" s="103"/>
      <c r="I33" s="10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37"/>
    </row>
    <row r="34" spans="2:22" ht="8.25" customHeight="1" x14ac:dyDescent="0.15">
      <c r="B34" s="104"/>
      <c r="C34" s="105"/>
      <c r="D34" s="105"/>
      <c r="E34" s="105"/>
      <c r="F34" s="105"/>
      <c r="G34" s="106"/>
      <c r="H34" s="107"/>
      <c r="I34" s="106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44"/>
    </row>
  </sheetData>
  <mergeCells count="78">
    <mergeCell ref="Q5:R5"/>
    <mergeCell ref="O6:P6"/>
    <mergeCell ref="H7:I7"/>
    <mergeCell ref="N8:O8"/>
    <mergeCell ref="L12:M12"/>
    <mergeCell ref="N12:O12"/>
    <mergeCell ref="N13:O13"/>
    <mergeCell ref="N14:O14"/>
    <mergeCell ref="L15:M15"/>
    <mergeCell ref="N15:O15"/>
    <mergeCell ref="L16:M16"/>
    <mergeCell ref="L17:M17"/>
    <mergeCell ref="M19:N19"/>
    <mergeCell ref="S19:T19"/>
    <mergeCell ref="C22:F22"/>
    <mergeCell ref="G22:I22"/>
    <mergeCell ref="J22:Q22"/>
    <mergeCell ref="R22:S22"/>
    <mergeCell ref="T22:U22"/>
    <mergeCell ref="J23:K23"/>
    <mergeCell ref="M23:N23"/>
    <mergeCell ref="P23:Q23"/>
    <mergeCell ref="R23:S23"/>
    <mergeCell ref="T23:U23"/>
    <mergeCell ref="J24:K24"/>
    <mergeCell ref="M24:N24"/>
    <mergeCell ref="P24:Q24"/>
    <mergeCell ref="R24:S24"/>
    <mergeCell ref="T24:U24"/>
    <mergeCell ref="J25:K25"/>
    <mergeCell ref="M25:N25"/>
    <mergeCell ref="P25:Q25"/>
    <mergeCell ref="R25:S25"/>
    <mergeCell ref="T25:U25"/>
    <mergeCell ref="J26:K26"/>
    <mergeCell ref="M26:N26"/>
    <mergeCell ref="P26:Q26"/>
    <mergeCell ref="R26:S26"/>
    <mergeCell ref="T26:U26"/>
    <mergeCell ref="J27:K27"/>
    <mergeCell ref="M27:N27"/>
    <mergeCell ref="P27:Q27"/>
    <mergeCell ref="R27:S27"/>
    <mergeCell ref="T27:U27"/>
    <mergeCell ref="J28:K28"/>
    <mergeCell ref="M28:N28"/>
    <mergeCell ref="P28:Q28"/>
    <mergeCell ref="R28:S28"/>
    <mergeCell ref="T28:U28"/>
    <mergeCell ref="J29:K29"/>
    <mergeCell ref="M29:N29"/>
    <mergeCell ref="P29:Q29"/>
    <mergeCell ref="R29:S29"/>
    <mergeCell ref="T29:U29"/>
    <mergeCell ref="J30:K30"/>
    <mergeCell ref="M30:N30"/>
    <mergeCell ref="P30:Q30"/>
    <mergeCell ref="R30:S30"/>
    <mergeCell ref="T30:U30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E23:E24"/>
    <mergeCell ref="E25:E26"/>
    <mergeCell ref="E27:E28"/>
    <mergeCell ref="E29:E30"/>
    <mergeCell ref="C27:D28"/>
    <mergeCell ref="C23:D26"/>
    <mergeCell ref="C29:D30"/>
  </mergeCells>
  <phoneticPr fontId="73"/>
  <pageMargins left="0.209722222222222" right="0.22986111111111099" top="0.55972222222222201" bottom="0.98333333333333295" header="0.27986111111111101" footer="0.51180555555555596"/>
  <pageSetup paperSize="9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tabSelected="1" topLeftCell="A7" workbookViewId="0">
      <selection activeCell="C23" sqref="C23:E26"/>
    </sheetView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37" customWidth="1"/>
    <col min="7" max="7" width="6.5" style="38" customWidth="1"/>
    <col min="8" max="8" width="5.625" style="38" customWidth="1"/>
    <col min="9" max="9" width="6.125" style="38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39"/>
      <c r="C2" s="40"/>
      <c r="D2" s="40"/>
      <c r="E2" s="40"/>
      <c r="F2" s="40"/>
      <c r="G2" s="41"/>
      <c r="H2" s="41"/>
      <c r="I2" s="4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24"/>
    </row>
    <row r="3" spans="2:24" ht="18.75" customHeight="1" x14ac:dyDescent="0.2">
      <c r="B3" s="42"/>
      <c r="C3" s="43" t="s">
        <v>149</v>
      </c>
      <c r="D3" s="44"/>
      <c r="E3" s="44"/>
      <c r="F3" s="44"/>
      <c r="G3" s="44"/>
      <c r="H3" s="44"/>
      <c r="I3" s="44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25"/>
    </row>
    <row r="4" spans="2:24" ht="9" customHeight="1" x14ac:dyDescent="0.15">
      <c r="B4" s="42"/>
      <c r="C4" s="45"/>
      <c r="D4" s="45"/>
      <c r="E4" s="45"/>
      <c r="F4" s="45"/>
      <c r="G4" s="46"/>
      <c r="H4" s="46"/>
      <c r="I4" s="46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25"/>
    </row>
    <row r="5" spans="2:24" ht="61.5" customHeight="1" x14ac:dyDescent="0.15">
      <c r="B5" s="42"/>
      <c r="C5" s="47"/>
      <c r="D5" s="48"/>
      <c r="E5" s="48"/>
      <c r="F5" s="48"/>
      <c r="G5" s="49" t="str">
        <f>IF(L32="","",L32)</f>
        <v/>
      </c>
      <c r="H5" s="50"/>
      <c r="I5" s="50"/>
      <c r="J5" s="111" t="str">
        <f>E32</f>
        <v>第６
試合</v>
      </c>
      <c r="K5" s="50"/>
      <c r="L5" s="111" t="str">
        <f>F32</f>
        <v>第3コート</v>
      </c>
      <c r="M5" s="111"/>
      <c r="N5" s="111"/>
      <c r="O5" s="111"/>
      <c r="P5" s="111"/>
      <c r="Q5" s="532" t="str">
        <f>IF(O32="","",O32)</f>
        <v/>
      </c>
      <c r="R5" s="532"/>
      <c r="S5" s="48"/>
      <c r="T5" s="48"/>
      <c r="U5" s="126"/>
      <c r="V5" s="125"/>
    </row>
    <row r="6" spans="2:24" ht="13.9" customHeight="1" x14ac:dyDescent="0.15">
      <c r="B6" s="42"/>
      <c r="C6" s="51"/>
      <c r="D6" s="52"/>
      <c r="E6" s="52"/>
      <c r="F6" s="52"/>
      <c r="G6" s="53"/>
      <c r="H6" s="53"/>
      <c r="I6" s="53"/>
      <c r="J6" s="52"/>
      <c r="K6" s="112">
        <f>G32</f>
        <v>0.49305555555555514</v>
      </c>
      <c r="L6" s="52"/>
      <c r="M6" s="52"/>
      <c r="N6" s="52"/>
      <c r="O6" s="533"/>
      <c r="P6" s="533"/>
      <c r="Q6" s="52"/>
      <c r="R6" s="52"/>
      <c r="S6" s="52"/>
      <c r="T6" s="52"/>
      <c r="U6" s="127"/>
      <c r="V6" s="125"/>
    </row>
    <row r="7" spans="2:24" ht="23.45" customHeight="1" x14ac:dyDescent="0.15">
      <c r="B7" s="42"/>
      <c r="C7" s="51"/>
      <c r="D7" s="52"/>
      <c r="E7" s="52"/>
      <c r="F7" s="52"/>
      <c r="G7" s="53"/>
      <c r="H7" s="534" t="str">
        <f>IF(L31="","",L31)</f>
        <v/>
      </c>
      <c r="I7" s="534"/>
      <c r="J7" s="52" t="str">
        <f>E31</f>
        <v>第５
試合</v>
      </c>
      <c r="K7" s="53"/>
      <c r="L7" s="52" t="str">
        <f>F31</f>
        <v>第3コート</v>
      </c>
      <c r="M7" s="52"/>
      <c r="N7" s="52"/>
      <c r="O7" s="113" t="str">
        <f>IF(O31="","",O31)</f>
        <v/>
      </c>
      <c r="P7" s="114"/>
      <c r="Q7" s="52"/>
      <c r="R7" s="52"/>
      <c r="S7" s="52"/>
      <c r="T7" s="52"/>
      <c r="U7" s="127"/>
      <c r="V7" s="125"/>
    </row>
    <row r="8" spans="2:24" ht="15" customHeight="1" x14ac:dyDescent="0.15">
      <c r="B8" s="42"/>
      <c r="C8" s="51"/>
      <c r="D8" s="52"/>
      <c r="E8" s="54" t="str">
        <f>IF(L29="","",L29)</f>
        <v/>
      </c>
      <c r="F8" s="55"/>
      <c r="G8" s="56"/>
      <c r="H8" s="56"/>
      <c r="I8" s="113" t="str">
        <f>IF(O29="","",O29)</f>
        <v/>
      </c>
      <c r="J8" s="52"/>
      <c r="K8" s="112">
        <f>G31</f>
        <v>0.47361111111111071</v>
      </c>
      <c r="L8" s="52"/>
      <c r="M8" s="52"/>
      <c r="N8" s="535" t="str">
        <f>IF(L30="","",L30)</f>
        <v/>
      </c>
      <c r="O8" s="536"/>
      <c r="P8" s="56"/>
      <c r="Q8" s="56"/>
      <c r="R8" s="113"/>
      <c r="S8" s="113" t="str">
        <f>IF(O30="","",O30)</f>
        <v/>
      </c>
      <c r="T8" s="52"/>
      <c r="U8" s="127"/>
      <c r="V8" s="125"/>
    </row>
    <row r="9" spans="2:24" s="31" customFormat="1" ht="12" customHeight="1" x14ac:dyDescent="0.15">
      <c r="B9" s="57"/>
      <c r="C9" s="58"/>
      <c r="D9" s="59"/>
      <c r="E9" s="59"/>
      <c r="F9" s="59"/>
      <c r="G9" s="60" t="str">
        <f>E29</f>
        <v>第４
試合</v>
      </c>
      <c r="H9" s="60"/>
      <c r="I9" s="60"/>
      <c r="J9" s="59"/>
      <c r="K9" s="59"/>
      <c r="L9" s="59"/>
      <c r="M9" s="59"/>
      <c r="N9" s="59"/>
      <c r="O9" s="59"/>
      <c r="P9" s="59"/>
      <c r="Q9" s="60" t="str">
        <f>E29</f>
        <v>第４
試合</v>
      </c>
      <c r="R9" s="59"/>
      <c r="S9" s="59"/>
      <c r="T9" s="59"/>
      <c r="U9" s="128"/>
      <c r="V9" s="129"/>
    </row>
    <row r="10" spans="2:24" s="31" customFormat="1" ht="12" customHeight="1" x14ac:dyDescent="0.15">
      <c r="B10" s="57"/>
      <c r="C10" s="58"/>
      <c r="D10" s="59"/>
      <c r="E10" s="59"/>
      <c r="F10" s="59"/>
      <c r="G10" s="60" t="str">
        <f>F29</f>
        <v>第3コート</v>
      </c>
      <c r="H10" s="60"/>
      <c r="I10" s="60"/>
      <c r="J10" s="59"/>
      <c r="K10" s="59"/>
      <c r="L10" s="59"/>
      <c r="M10" s="59"/>
      <c r="N10" s="59"/>
      <c r="O10" s="59"/>
      <c r="P10" s="59"/>
      <c r="Q10" s="60" t="str">
        <f>F30</f>
        <v>第4コート</v>
      </c>
      <c r="R10" s="59"/>
      <c r="S10" s="59"/>
      <c r="T10" s="59"/>
      <c r="U10" s="128"/>
      <c r="V10" s="129"/>
    </row>
    <row r="11" spans="2:24" s="31" customFormat="1" ht="12" customHeight="1" x14ac:dyDescent="0.15">
      <c r="B11" s="57"/>
      <c r="C11" s="58"/>
      <c r="D11" s="59"/>
      <c r="E11" s="59"/>
      <c r="F11" s="59"/>
      <c r="G11" s="61">
        <f>G29</f>
        <v>0.45416666666666627</v>
      </c>
      <c r="H11" s="60"/>
      <c r="I11" s="60"/>
      <c r="J11" s="59"/>
      <c r="K11" s="59"/>
      <c r="L11" s="59"/>
      <c r="M11" s="59"/>
      <c r="N11" s="59"/>
      <c r="O11" s="59"/>
      <c r="P11" s="59"/>
      <c r="Q11" s="61">
        <f>G30</f>
        <v>0.45416666666666627</v>
      </c>
      <c r="R11" s="59"/>
      <c r="S11" s="59"/>
      <c r="T11" s="59"/>
      <c r="U11" s="128"/>
      <c r="V11" s="129"/>
    </row>
    <row r="12" spans="2:24" ht="29.25" customHeight="1" x14ac:dyDescent="0.15">
      <c r="B12" s="42"/>
      <c r="C12" s="51"/>
      <c r="D12" s="54" t="str">
        <f>IF(L23="","",L23)</f>
        <v/>
      </c>
      <c r="E12" s="53" t="str">
        <f>E23</f>
        <v>第１
試合</v>
      </c>
      <c r="F12" s="62" t="str">
        <f>IF(O23="","",O23)</f>
        <v/>
      </c>
      <c r="G12" s="53"/>
      <c r="H12" s="63" t="str">
        <f>IF(L24="","",L24)</f>
        <v/>
      </c>
      <c r="I12" s="53" t="str">
        <f>E23</f>
        <v>第１
試合</v>
      </c>
      <c r="J12" s="62" t="str">
        <f>IF(O24="","",O24)</f>
        <v/>
      </c>
      <c r="K12" s="52"/>
      <c r="L12" s="537" t="str">
        <f>IF(L25="","",L25)</f>
        <v/>
      </c>
      <c r="M12" s="537"/>
      <c r="N12" s="523" t="str">
        <f>E25</f>
        <v>第２
試合</v>
      </c>
      <c r="O12" s="524"/>
      <c r="P12" s="62" t="str">
        <f>IF(O25="","",O25)</f>
        <v/>
      </c>
      <c r="Q12" s="52"/>
      <c r="R12" s="63" t="str">
        <f>IF(L26="","",L26)</f>
        <v/>
      </c>
      <c r="S12" s="53" t="str">
        <f>E25</f>
        <v>第２
試合</v>
      </c>
      <c r="T12" s="62" t="str">
        <f>IF(O26="","",O26)</f>
        <v/>
      </c>
      <c r="U12" s="127"/>
      <c r="V12" s="125"/>
    </row>
    <row r="13" spans="2:24" ht="15" customHeight="1" x14ac:dyDescent="0.15">
      <c r="B13" s="42"/>
      <c r="C13" s="51"/>
      <c r="D13" s="54"/>
      <c r="E13" s="53" t="str">
        <f>F23</f>
        <v>第3コート</v>
      </c>
      <c r="F13" s="62"/>
      <c r="G13" s="53"/>
      <c r="H13" s="63"/>
      <c r="I13" s="53" t="str">
        <f>F24</f>
        <v>第4コート</v>
      </c>
      <c r="J13" s="62"/>
      <c r="K13" s="52"/>
      <c r="L13" s="63"/>
      <c r="M13" s="63"/>
      <c r="N13" s="523" t="str">
        <f>F25</f>
        <v>第3コート</v>
      </c>
      <c r="O13" s="524"/>
      <c r="P13" s="62"/>
      <c r="Q13" s="52"/>
      <c r="R13" s="63"/>
      <c r="S13" s="53" t="str">
        <f>F26</f>
        <v>第4コート</v>
      </c>
      <c r="T13" s="62"/>
      <c r="U13" s="127"/>
      <c r="V13" s="125"/>
    </row>
    <row r="14" spans="2:24" ht="21" customHeight="1" x14ac:dyDescent="0.15">
      <c r="B14" s="42"/>
      <c r="C14" s="51"/>
      <c r="D14" s="52"/>
      <c r="E14" s="64">
        <f>G23</f>
        <v>0.39583333333333298</v>
      </c>
      <c r="F14" s="52"/>
      <c r="G14" s="53"/>
      <c r="H14" s="53"/>
      <c r="I14" s="64">
        <f>G24</f>
        <v>0.39583333333333298</v>
      </c>
      <c r="J14" s="52"/>
      <c r="K14" s="52"/>
      <c r="L14" s="52"/>
      <c r="M14" s="52"/>
      <c r="N14" s="525">
        <f>G25</f>
        <v>0.41527777777777741</v>
      </c>
      <c r="O14" s="524"/>
      <c r="P14" s="52"/>
      <c r="Q14" s="52"/>
      <c r="R14" s="52"/>
      <c r="S14" s="64">
        <f>G26</f>
        <v>0.41527777777777741</v>
      </c>
      <c r="T14" s="52"/>
      <c r="U14" s="127"/>
      <c r="V14" s="125"/>
    </row>
    <row r="15" spans="2:24" s="32" customFormat="1" ht="12" customHeight="1" x14ac:dyDescent="0.15">
      <c r="B15" s="65"/>
      <c r="C15" s="66"/>
      <c r="D15" s="67"/>
      <c r="E15" s="68"/>
      <c r="F15" s="67"/>
      <c r="G15" s="69"/>
      <c r="H15" s="67"/>
      <c r="I15" s="69"/>
      <c r="J15" s="67"/>
      <c r="K15" s="68"/>
      <c r="L15" s="526"/>
      <c r="M15" s="527"/>
      <c r="N15" s="68"/>
      <c r="O15" s="68"/>
      <c r="P15" s="67"/>
      <c r="Q15" s="68"/>
      <c r="R15" s="67"/>
      <c r="S15" s="68"/>
      <c r="T15" s="67"/>
      <c r="U15" s="130"/>
      <c r="V15" s="131"/>
      <c r="X15" s="132"/>
    </row>
    <row r="16" spans="2:24" s="32" customFormat="1" ht="156" customHeight="1" x14ac:dyDescent="0.15">
      <c r="B16" s="65"/>
      <c r="C16" s="66"/>
      <c r="D16" s="70" t="str">
        <f>予選①リーグ戦表!Y6</f>
        <v>スターキッカーズ Ａ</v>
      </c>
      <c r="E16" s="68"/>
      <c r="F16" s="70" t="str">
        <f>予選①リーグ戦表!Y20</f>
        <v>砂町ＳＣ</v>
      </c>
      <c r="G16" s="69"/>
      <c r="H16" s="70" t="str">
        <f>予選②リーグ戦表!Y6</f>
        <v>ドリームスＦＣ</v>
      </c>
      <c r="I16" s="69"/>
      <c r="J16" s="70" t="str">
        <f>予選②リーグ戦表!Y20</f>
        <v>佃ＦＣ</v>
      </c>
      <c r="K16" s="68"/>
      <c r="L16" s="530" t="str">
        <f>予選①リーグ戦表!Y13</f>
        <v>新浜ＦＣ</v>
      </c>
      <c r="M16" s="531"/>
      <c r="N16" s="68"/>
      <c r="O16" s="68"/>
      <c r="P16" s="70" t="str">
        <f>予選①リーグ戦表!Y27</f>
        <v>ＦＣ城東</v>
      </c>
      <c r="Q16" s="68"/>
      <c r="R16" s="70" t="str">
        <f>予選②リーグ戦表!Y13</f>
        <v>ベイエリアＦＣ</v>
      </c>
      <c r="S16" s="68"/>
      <c r="T16" s="70" t="str">
        <f>予選②リーグ戦表!Y27</f>
        <v>ＦＣ東陽</v>
      </c>
      <c r="U16" s="130"/>
      <c r="V16" s="131"/>
      <c r="X16" s="132"/>
    </row>
    <row r="17" spans="2:24" s="33" customFormat="1" ht="13.5" customHeight="1" x14ac:dyDescent="0.15">
      <c r="B17" s="71"/>
      <c r="C17" s="72"/>
      <c r="D17" s="73" t="s">
        <v>150</v>
      </c>
      <c r="E17" s="74"/>
      <c r="F17" s="73" t="s">
        <v>151</v>
      </c>
      <c r="G17" s="74"/>
      <c r="H17" s="73" t="s">
        <v>152</v>
      </c>
      <c r="I17" s="74"/>
      <c r="J17" s="73" t="s">
        <v>153</v>
      </c>
      <c r="K17" s="74"/>
      <c r="L17" s="509" t="s">
        <v>154</v>
      </c>
      <c r="M17" s="510"/>
      <c r="N17" s="74"/>
      <c r="O17" s="74"/>
      <c r="P17" s="73" t="s">
        <v>155</v>
      </c>
      <c r="Q17" s="74"/>
      <c r="R17" s="73" t="s">
        <v>156</v>
      </c>
      <c r="S17" s="74"/>
      <c r="T17" s="73" t="s">
        <v>157</v>
      </c>
      <c r="U17" s="133"/>
      <c r="V17" s="134"/>
      <c r="X17" s="135"/>
    </row>
    <row r="18" spans="2:24" s="1" customFormat="1" ht="15.75" customHeight="1" x14ac:dyDescent="0.15">
      <c r="B18" s="75"/>
      <c r="C18" s="76"/>
      <c r="D18" s="77"/>
      <c r="E18" s="77"/>
      <c r="F18" s="60" t="str">
        <f>E27</f>
        <v>第３
試合</v>
      </c>
      <c r="G18" s="60"/>
      <c r="H18" s="60" t="str">
        <f>F27</f>
        <v>第3コート</v>
      </c>
      <c r="I18" s="77"/>
      <c r="J18" s="77"/>
      <c r="K18" s="115"/>
      <c r="L18" s="115"/>
      <c r="M18" s="115"/>
      <c r="N18" s="115"/>
      <c r="O18" s="115"/>
      <c r="P18" s="60" t="str">
        <f>E27</f>
        <v>第３
試合</v>
      </c>
      <c r="Q18" s="60"/>
      <c r="R18" s="60" t="str">
        <f>F28</f>
        <v>第4コート</v>
      </c>
      <c r="S18" s="115"/>
      <c r="T18" s="115"/>
      <c r="U18" s="136"/>
      <c r="V18" s="137"/>
      <c r="X18" s="138"/>
    </row>
    <row r="19" spans="2:24" s="34" customFormat="1" ht="28.15" customHeight="1" x14ac:dyDescent="0.15">
      <c r="B19" s="78"/>
      <c r="C19" s="79"/>
      <c r="D19" s="80"/>
      <c r="E19" s="81" t="str">
        <f>IF(L27="","",L27)</f>
        <v/>
      </c>
      <c r="F19" s="82"/>
      <c r="G19" s="83">
        <f>G27</f>
        <v>0.43472222222222184</v>
      </c>
      <c r="H19" s="84"/>
      <c r="I19" s="116" t="str">
        <f>IF(O27="","",O27)</f>
        <v/>
      </c>
      <c r="J19" s="82"/>
      <c r="K19" s="82"/>
      <c r="L19" s="82"/>
      <c r="M19" s="511" t="str">
        <f>IF(L28="","",L28)</f>
        <v/>
      </c>
      <c r="N19" s="512"/>
      <c r="O19" s="82"/>
      <c r="P19" s="82"/>
      <c r="Q19" s="83">
        <f>G28</f>
        <v>0.43472222222222184</v>
      </c>
      <c r="R19" s="82"/>
      <c r="S19" s="511" t="str">
        <f>IF(O28="","",O28)</f>
        <v/>
      </c>
      <c r="T19" s="511"/>
      <c r="U19" s="139"/>
      <c r="V19" s="140"/>
    </row>
    <row r="20" spans="2:24" s="35" customFormat="1" ht="11.25" x14ac:dyDescent="0.15">
      <c r="B20" s="85"/>
      <c r="C20" s="86"/>
      <c r="D20" s="86"/>
      <c r="E20" s="86"/>
      <c r="F20" s="87"/>
      <c r="G20" s="88"/>
      <c r="H20" s="88" t="s">
        <v>108</v>
      </c>
      <c r="I20" s="88" t="s">
        <v>109</v>
      </c>
      <c r="J20" s="87" t="s">
        <v>110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41"/>
    </row>
    <row r="21" spans="2:24" s="36" customFormat="1" ht="11.25" x14ac:dyDescent="0.15">
      <c r="B21" s="89"/>
      <c r="C21" s="87"/>
      <c r="D21" s="90">
        <v>2.0833333333333298E-3</v>
      </c>
      <c r="E21" s="90">
        <v>1.8749999999999999E-2</v>
      </c>
      <c r="F21" s="90">
        <v>3.4722222222222199E-3</v>
      </c>
      <c r="G21" s="91">
        <v>3.4722222222222199E-3</v>
      </c>
      <c r="H21" s="91">
        <v>1.0416666666666701E-2</v>
      </c>
      <c r="I21" s="91">
        <v>1.59722222222222E-2</v>
      </c>
      <c r="J21" s="90">
        <v>3.125E-2</v>
      </c>
      <c r="K21" s="90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42"/>
    </row>
    <row r="22" spans="2:24" ht="30" customHeight="1" x14ac:dyDescent="0.15">
      <c r="B22" s="42"/>
      <c r="C22" s="513"/>
      <c r="D22" s="514"/>
      <c r="E22" s="514"/>
      <c r="F22" s="515"/>
      <c r="G22" s="516" t="s">
        <v>111</v>
      </c>
      <c r="H22" s="516"/>
      <c r="I22" s="516"/>
      <c r="J22" s="517" t="s">
        <v>112</v>
      </c>
      <c r="K22" s="518"/>
      <c r="L22" s="518"/>
      <c r="M22" s="518"/>
      <c r="N22" s="518"/>
      <c r="O22" s="518"/>
      <c r="P22" s="518"/>
      <c r="Q22" s="519"/>
      <c r="R22" s="520" t="s">
        <v>223</v>
      </c>
      <c r="S22" s="521"/>
      <c r="T22" s="521" t="s">
        <v>222</v>
      </c>
      <c r="U22" s="522"/>
      <c r="V22" s="125"/>
    </row>
    <row r="23" spans="2:24" s="1" customFormat="1" ht="25.5" customHeight="1" x14ac:dyDescent="0.15">
      <c r="B23" s="75"/>
      <c r="C23" s="482" t="s">
        <v>113</v>
      </c>
      <c r="D23" s="483"/>
      <c r="E23" s="475" t="s">
        <v>114</v>
      </c>
      <c r="F23" s="93" t="s">
        <v>158</v>
      </c>
      <c r="G23" s="94">
        <v>0.39583333333333298</v>
      </c>
      <c r="H23" s="95" t="s">
        <v>81</v>
      </c>
      <c r="I23" s="117">
        <f t="shared" ref="I23" si="0">G23+$I$21</f>
        <v>0.4118055555555552</v>
      </c>
      <c r="J23" s="503" t="str">
        <f>D16</f>
        <v>スターキッカーズ Ａ</v>
      </c>
      <c r="K23" s="504"/>
      <c r="L23" s="118"/>
      <c r="M23" s="505" t="s">
        <v>116</v>
      </c>
      <c r="N23" s="505"/>
      <c r="O23" s="118"/>
      <c r="P23" s="506" t="str">
        <f t="shared" ref="P23" si="1">F16</f>
        <v>砂町ＳＣ</v>
      </c>
      <c r="Q23" s="503"/>
      <c r="R23" s="507" t="str">
        <f>J25</f>
        <v>新浜ＦＣ</v>
      </c>
      <c r="S23" s="507"/>
      <c r="T23" s="507" t="str">
        <f>P25</f>
        <v>ＦＣ城東</v>
      </c>
      <c r="U23" s="508"/>
      <c r="V23" s="143" t="s">
        <v>117</v>
      </c>
    </row>
    <row r="24" spans="2:24" s="1" customFormat="1" ht="25.5" customHeight="1" x14ac:dyDescent="0.15">
      <c r="B24" s="75"/>
      <c r="C24" s="484"/>
      <c r="D24" s="483"/>
      <c r="E24" s="476"/>
      <c r="F24" s="93" t="s">
        <v>159</v>
      </c>
      <c r="G24" s="94">
        <f t="shared" ref="G24" si="2">G23</f>
        <v>0.39583333333333298</v>
      </c>
      <c r="H24" s="95" t="s">
        <v>81</v>
      </c>
      <c r="I24" s="117">
        <f t="shared" ref="I24:I30" si="3">G24+$I$21</f>
        <v>0.4118055555555552</v>
      </c>
      <c r="J24" s="503" t="str">
        <f>H16</f>
        <v>ドリームスＦＣ</v>
      </c>
      <c r="K24" s="504"/>
      <c r="L24" s="118"/>
      <c r="M24" s="505" t="s">
        <v>116</v>
      </c>
      <c r="N24" s="505"/>
      <c r="O24" s="118"/>
      <c r="P24" s="506" t="str">
        <f>J16</f>
        <v>佃ＦＣ</v>
      </c>
      <c r="Q24" s="503"/>
      <c r="R24" s="507" t="str">
        <f>J26</f>
        <v>ベイエリアＦＣ</v>
      </c>
      <c r="S24" s="507"/>
      <c r="T24" s="507" t="str">
        <f>P26</f>
        <v>ＦＣ東陽</v>
      </c>
      <c r="U24" s="508"/>
      <c r="V24" s="143" t="s">
        <v>119</v>
      </c>
    </row>
    <row r="25" spans="2:24" s="1" customFormat="1" ht="25.5" customHeight="1" x14ac:dyDescent="0.15">
      <c r="B25" s="75"/>
      <c r="C25" s="484"/>
      <c r="D25" s="483"/>
      <c r="E25" s="475" t="s">
        <v>120</v>
      </c>
      <c r="F25" s="93" t="s">
        <v>158</v>
      </c>
      <c r="G25" s="94">
        <f>I24+$G$21</f>
        <v>0.41527777777777741</v>
      </c>
      <c r="H25" s="95" t="s">
        <v>81</v>
      </c>
      <c r="I25" s="117">
        <f t="shared" si="3"/>
        <v>0.43124999999999963</v>
      </c>
      <c r="J25" s="503" t="str">
        <f>L16</f>
        <v>新浜ＦＣ</v>
      </c>
      <c r="K25" s="504"/>
      <c r="L25" s="118"/>
      <c r="M25" s="505" t="s">
        <v>116</v>
      </c>
      <c r="N25" s="505"/>
      <c r="O25" s="118"/>
      <c r="P25" s="506" t="str">
        <f t="shared" ref="P25" si="4">P16</f>
        <v>ＦＣ城東</v>
      </c>
      <c r="Q25" s="503"/>
      <c r="R25" s="507" t="str">
        <f>J23</f>
        <v>スターキッカーズ Ａ</v>
      </c>
      <c r="S25" s="507"/>
      <c r="T25" s="507" t="str">
        <f>P23</f>
        <v>砂町ＳＣ</v>
      </c>
      <c r="U25" s="508"/>
      <c r="V25" s="143" t="s">
        <v>121</v>
      </c>
    </row>
    <row r="26" spans="2:24" s="1" customFormat="1" ht="25.5" customHeight="1" x14ac:dyDescent="0.15">
      <c r="B26" s="75"/>
      <c r="C26" s="484"/>
      <c r="D26" s="483"/>
      <c r="E26" s="477"/>
      <c r="F26" s="93" t="s">
        <v>159</v>
      </c>
      <c r="G26" s="94">
        <f>G25</f>
        <v>0.41527777777777741</v>
      </c>
      <c r="H26" s="95" t="s">
        <v>81</v>
      </c>
      <c r="I26" s="117">
        <f t="shared" si="3"/>
        <v>0.43124999999999963</v>
      </c>
      <c r="J26" s="503" t="str">
        <f>R16</f>
        <v>ベイエリアＦＣ</v>
      </c>
      <c r="K26" s="504"/>
      <c r="L26" s="118"/>
      <c r="M26" s="505" t="s">
        <v>116</v>
      </c>
      <c r="N26" s="505"/>
      <c r="O26" s="118"/>
      <c r="P26" s="506" t="str">
        <f>T16</f>
        <v>ＦＣ東陽</v>
      </c>
      <c r="Q26" s="503"/>
      <c r="R26" s="507" t="str">
        <f>J24</f>
        <v>ドリームスＦＣ</v>
      </c>
      <c r="S26" s="507"/>
      <c r="T26" s="507" t="str">
        <f>P24</f>
        <v>佃ＦＣ</v>
      </c>
      <c r="U26" s="508"/>
      <c r="V26" s="143" t="s">
        <v>122</v>
      </c>
    </row>
    <row r="27" spans="2:24" s="1" customFormat="1" ht="25.5" customHeight="1" x14ac:dyDescent="0.15">
      <c r="B27" s="75"/>
      <c r="C27" s="478" t="s">
        <v>123</v>
      </c>
      <c r="D27" s="479"/>
      <c r="E27" s="475" t="s">
        <v>124</v>
      </c>
      <c r="F27" s="93" t="s">
        <v>158</v>
      </c>
      <c r="G27" s="94">
        <f>I26+G21</f>
        <v>0.43472222222222184</v>
      </c>
      <c r="H27" s="95" t="s">
        <v>81</v>
      </c>
      <c r="I27" s="117">
        <f t="shared" si="3"/>
        <v>0.45069444444444406</v>
      </c>
      <c r="J27" s="497" t="s">
        <v>125</v>
      </c>
      <c r="K27" s="498"/>
      <c r="L27" s="150"/>
      <c r="M27" s="499" t="s">
        <v>116</v>
      </c>
      <c r="N27" s="499"/>
      <c r="O27" s="150"/>
      <c r="P27" s="500" t="s">
        <v>126</v>
      </c>
      <c r="Q27" s="497"/>
      <c r="R27" s="501" t="str">
        <f>J29</f>
        <v>①勝者</v>
      </c>
      <c r="S27" s="501"/>
      <c r="T27" s="501" t="str">
        <f>P29</f>
        <v>②勝者</v>
      </c>
      <c r="U27" s="502"/>
      <c r="V27" s="143" t="s">
        <v>127</v>
      </c>
    </row>
    <row r="28" spans="2:24" s="1" customFormat="1" ht="25.5" customHeight="1" x14ac:dyDescent="0.15">
      <c r="B28" s="75"/>
      <c r="C28" s="480"/>
      <c r="D28" s="481"/>
      <c r="E28" s="477"/>
      <c r="F28" s="93" t="s">
        <v>159</v>
      </c>
      <c r="G28" s="94">
        <f>G27</f>
        <v>0.43472222222222184</v>
      </c>
      <c r="H28" s="95" t="s">
        <v>81</v>
      </c>
      <c r="I28" s="117">
        <f t="shared" si="3"/>
        <v>0.45069444444444406</v>
      </c>
      <c r="J28" s="497" t="s">
        <v>128</v>
      </c>
      <c r="K28" s="498"/>
      <c r="L28" s="150"/>
      <c r="M28" s="499" t="s">
        <v>116</v>
      </c>
      <c r="N28" s="499"/>
      <c r="O28" s="150"/>
      <c r="P28" s="500" t="s">
        <v>129</v>
      </c>
      <c r="Q28" s="497"/>
      <c r="R28" s="501" t="str">
        <f>J30</f>
        <v>③勝者</v>
      </c>
      <c r="S28" s="501"/>
      <c r="T28" s="501" t="str">
        <f>P30</f>
        <v>④勝者</v>
      </c>
      <c r="U28" s="502"/>
      <c r="V28" s="143" t="s">
        <v>130</v>
      </c>
    </row>
    <row r="29" spans="2:24" s="1" customFormat="1" ht="25.5" customHeight="1" x14ac:dyDescent="0.15">
      <c r="B29" s="75"/>
      <c r="C29" s="482" t="s">
        <v>131</v>
      </c>
      <c r="D29" s="483"/>
      <c r="E29" s="475" t="s">
        <v>132</v>
      </c>
      <c r="F29" s="93" t="s">
        <v>158</v>
      </c>
      <c r="G29" s="94">
        <f t="shared" ref="G29" si="5">I28+$G$21</f>
        <v>0.45416666666666627</v>
      </c>
      <c r="H29" s="95" t="s">
        <v>81</v>
      </c>
      <c r="I29" s="117">
        <f t="shared" si="3"/>
        <v>0.4701388888888885</v>
      </c>
      <c r="J29" s="497" t="s">
        <v>133</v>
      </c>
      <c r="K29" s="498"/>
      <c r="L29" s="150"/>
      <c r="M29" s="499" t="s">
        <v>116</v>
      </c>
      <c r="N29" s="499"/>
      <c r="O29" s="150"/>
      <c r="P29" s="500" t="s">
        <v>134</v>
      </c>
      <c r="Q29" s="497"/>
      <c r="R29" s="501" t="str">
        <f>J27</f>
        <v>①敗者</v>
      </c>
      <c r="S29" s="501"/>
      <c r="T29" s="501" t="str">
        <f>P27</f>
        <v>②敗者</v>
      </c>
      <c r="U29" s="502"/>
      <c r="V29" s="143" t="s">
        <v>135</v>
      </c>
    </row>
    <row r="30" spans="2:24" s="1" customFormat="1" ht="25.5" customHeight="1" x14ac:dyDescent="0.15">
      <c r="B30" s="75"/>
      <c r="C30" s="484"/>
      <c r="D30" s="483"/>
      <c r="E30" s="477"/>
      <c r="F30" s="93" t="s">
        <v>159</v>
      </c>
      <c r="G30" s="94">
        <f>G29</f>
        <v>0.45416666666666627</v>
      </c>
      <c r="H30" s="95" t="s">
        <v>81</v>
      </c>
      <c r="I30" s="117">
        <f t="shared" si="3"/>
        <v>0.4701388888888885</v>
      </c>
      <c r="J30" s="497" t="s">
        <v>136</v>
      </c>
      <c r="K30" s="498"/>
      <c r="L30" s="150"/>
      <c r="M30" s="499" t="s">
        <v>116</v>
      </c>
      <c r="N30" s="499"/>
      <c r="O30" s="150"/>
      <c r="P30" s="500" t="s">
        <v>137</v>
      </c>
      <c r="Q30" s="497"/>
      <c r="R30" s="501" t="str">
        <f>J28</f>
        <v>③敗者</v>
      </c>
      <c r="S30" s="501"/>
      <c r="T30" s="501" t="str">
        <f>P28</f>
        <v>④敗者</v>
      </c>
      <c r="U30" s="502"/>
      <c r="V30" s="143" t="s">
        <v>138</v>
      </c>
    </row>
    <row r="31" spans="2:24" s="1" customFormat="1" ht="30" customHeight="1" x14ac:dyDescent="0.15">
      <c r="B31" s="75"/>
      <c r="C31" s="482" t="s">
        <v>139</v>
      </c>
      <c r="D31" s="496"/>
      <c r="E31" s="92" t="s">
        <v>140</v>
      </c>
      <c r="F31" s="93" t="s">
        <v>158</v>
      </c>
      <c r="G31" s="94">
        <f>I30+$G$21</f>
        <v>0.47361111111111071</v>
      </c>
      <c r="H31" s="95" t="s">
        <v>81</v>
      </c>
      <c r="I31" s="117">
        <f>G31+I21</f>
        <v>0.48958333333333293</v>
      </c>
      <c r="J31" s="497" t="s">
        <v>141</v>
      </c>
      <c r="K31" s="498"/>
      <c r="L31" s="150"/>
      <c r="M31" s="499" t="s">
        <v>116</v>
      </c>
      <c r="N31" s="499"/>
      <c r="O31" s="150"/>
      <c r="P31" s="500" t="s">
        <v>142</v>
      </c>
      <c r="Q31" s="497"/>
      <c r="R31" s="485" t="str">
        <f>J32</f>
        <v>⑦勝者</v>
      </c>
      <c r="S31" s="485"/>
      <c r="T31" s="485" t="str">
        <f>P32</f>
        <v>⑧勝者</v>
      </c>
      <c r="U31" s="486"/>
      <c r="V31" s="143" t="s">
        <v>143</v>
      </c>
    </row>
    <row r="32" spans="2:24" s="1" customFormat="1" ht="30" customHeight="1" x14ac:dyDescent="0.15">
      <c r="B32" s="75"/>
      <c r="C32" s="487" t="s">
        <v>144</v>
      </c>
      <c r="D32" s="488"/>
      <c r="E32" s="96" t="s">
        <v>145</v>
      </c>
      <c r="F32" s="97" t="s">
        <v>158</v>
      </c>
      <c r="G32" s="98">
        <f>I31+$G$21</f>
        <v>0.49305555555555514</v>
      </c>
      <c r="H32" s="99" t="s">
        <v>81</v>
      </c>
      <c r="I32" s="120">
        <f>G32+I21</f>
        <v>0.5090277777777773</v>
      </c>
      <c r="J32" s="489" t="s">
        <v>146</v>
      </c>
      <c r="K32" s="490"/>
      <c r="L32" s="151"/>
      <c r="M32" s="491" t="s">
        <v>116</v>
      </c>
      <c r="N32" s="492"/>
      <c r="O32" s="151"/>
      <c r="P32" s="493" t="s">
        <v>147</v>
      </c>
      <c r="Q32" s="489"/>
      <c r="R32" s="494" t="str">
        <f>J31</f>
        <v>⑦敗者</v>
      </c>
      <c r="S32" s="494"/>
      <c r="T32" s="494" t="str">
        <f>P31</f>
        <v>⑧敗者</v>
      </c>
      <c r="U32" s="495"/>
      <c r="V32" s="143" t="s">
        <v>148</v>
      </c>
    </row>
    <row r="33" spans="2:22" s="1" customFormat="1" ht="11.25" customHeight="1" x14ac:dyDescent="0.15">
      <c r="B33" s="75"/>
      <c r="C33" s="100"/>
      <c r="D33" s="101"/>
      <c r="E33" s="101"/>
      <c r="F33" s="101"/>
      <c r="G33" s="102"/>
      <c r="H33" s="103"/>
      <c r="I33" s="10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37"/>
    </row>
    <row r="34" spans="2:22" ht="8.25" customHeight="1" x14ac:dyDescent="0.15">
      <c r="B34" s="104"/>
      <c r="C34" s="105"/>
      <c r="D34" s="105"/>
      <c r="E34" s="105"/>
      <c r="F34" s="105"/>
      <c r="G34" s="106"/>
      <c r="H34" s="107"/>
      <c r="I34" s="106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44"/>
    </row>
  </sheetData>
  <mergeCells count="77">
    <mergeCell ref="Q5:R5"/>
    <mergeCell ref="O6:P6"/>
    <mergeCell ref="H7:I7"/>
    <mergeCell ref="N8:O8"/>
    <mergeCell ref="L12:M12"/>
    <mergeCell ref="N12:O12"/>
    <mergeCell ref="N13:O13"/>
    <mergeCell ref="N14:O14"/>
    <mergeCell ref="L15:M15"/>
    <mergeCell ref="L16:M16"/>
    <mergeCell ref="L17:M17"/>
    <mergeCell ref="M19:N19"/>
    <mergeCell ref="S19:T19"/>
    <mergeCell ref="C22:F22"/>
    <mergeCell ref="G22:I22"/>
    <mergeCell ref="J22:Q22"/>
    <mergeCell ref="R22:S22"/>
    <mergeCell ref="T22:U22"/>
    <mergeCell ref="J23:K23"/>
    <mergeCell ref="M23:N23"/>
    <mergeCell ref="P23:Q23"/>
    <mergeCell ref="R23:S23"/>
    <mergeCell ref="T23:U23"/>
    <mergeCell ref="J24:K24"/>
    <mergeCell ref="M24:N24"/>
    <mergeCell ref="P24:Q24"/>
    <mergeCell ref="R24:S24"/>
    <mergeCell ref="T24:U24"/>
    <mergeCell ref="J25:K25"/>
    <mergeCell ref="M25:N25"/>
    <mergeCell ref="P25:Q25"/>
    <mergeCell ref="R25:S25"/>
    <mergeCell ref="T25:U25"/>
    <mergeCell ref="J26:K26"/>
    <mergeCell ref="M26:N26"/>
    <mergeCell ref="P26:Q26"/>
    <mergeCell ref="R26:S26"/>
    <mergeCell ref="T26:U26"/>
    <mergeCell ref="J27:K27"/>
    <mergeCell ref="M27:N27"/>
    <mergeCell ref="P27:Q27"/>
    <mergeCell ref="R27:S27"/>
    <mergeCell ref="T27:U27"/>
    <mergeCell ref="J28:K28"/>
    <mergeCell ref="M28:N28"/>
    <mergeCell ref="P28:Q28"/>
    <mergeCell ref="R28:S28"/>
    <mergeCell ref="T28:U28"/>
    <mergeCell ref="J29:K29"/>
    <mergeCell ref="M29:N29"/>
    <mergeCell ref="P29:Q29"/>
    <mergeCell ref="R29:S29"/>
    <mergeCell ref="T29:U29"/>
    <mergeCell ref="J30:K30"/>
    <mergeCell ref="M30:N30"/>
    <mergeCell ref="P30:Q30"/>
    <mergeCell ref="R30:S30"/>
    <mergeCell ref="T30:U30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E23:E24"/>
    <mergeCell ref="E25:E26"/>
    <mergeCell ref="E27:E28"/>
    <mergeCell ref="E29:E30"/>
    <mergeCell ref="C29:D30"/>
    <mergeCell ref="C27:D28"/>
    <mergeCell ref="C23:D26"/>
  </mergeCells>
  <phoneticPr fontId="73"/>
  <pageMargins left="0.209722222222222" right="0.22986111111111099" top="0.55972222222222201" bottom="0.98333333333333295" header="0.27986111111111101" footer="0.51180555555555596"/>
  <pageSetup paperSize="9" scale="9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topLeftCell="A20" workbookViewId="0">
      <selection activeCell="C23" sqref="C23:E26"/>
    </sheetView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37" customWidth="1"/>
    <col min="7" max="7" width="6.5" style="38" customWidth="1"/>
    <col min="8" max="8" width="5.625" style="38" customWidth="1"/>
    <col min="9" max="9" width="6.125" style="38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39"/>
      <c r="C2" s="40"/>
      <c r="D2" s="40"/>
      <c r="E2" s="40"/>
      <c r="F2" s="40"/>
      <c r="G2" s="41"/>
      <c r="H2" s="41"/>
      <c r="I2" s="4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24"/>
    </row>
    <row r="3" spans="2:24" s="145" customFormat="1" ht="18.75" customHeight="1" x14ac:dyDescent="0.2">
      <c r="B3" s="146"/>
      <c r="C3" s="147" t="s">
        <v>160</v>
      </c>
      <c r="D3" s="148"/>
      <c r="E3" s="148"/>
      <c r="F3" s="148"/>
      <c r="G3" s="148"/>
      <c r="H3" s="148"/>
      <c r="I3" s="148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2"/>
    </row>
    <row r="4" spans="2:24" ht="9" customHeight="1" x14ac:dyDescent="0.15">
      <c r="B4" s="42"/>
      <c r="C4" s="45"/>
      <c r="D4" s="45"/>
      <c r="E4" s="45"/>
      <c r="F4" s="45"/>
      <c r="G4" s="46"/>
      <c r="H4" s="46"/>
      <c r="I4" s="46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25"/>
    </row>
    <row r="5" spans="2:24" ht="61.5" customHeight="1" x14ac:dyDescent="0.15">
      <c r="B5" s="42"/>
      <c r="C5" s="47"/>
      <c r="D5" s="48"/>
      <c r="E5" s="48"/>
      <c r="F5" s="48"/>
      <c r="G5" s="49" t="str">
        <f>IF(L32="","",L32)</f>
        <v/>
      </c>
      <c r="H5" s="50"/>
      <c r="I5" s="50"/>
      <c r="J5" s="111" t="str">
        <f>E32</f>
        <v>第６
試合</v>
      </c>
      <c r="K5" s="50"/>
      <c r="L5" s="111" t="str">
        <f>F32</f>
        <v>第2コート</v>
      </c>
      <c r="M5" s="111"/>
      <c r="N5" s="111"/>
      <c r="O5" s="111"/>
      <c r="P5" s="111"/>
      <c r="Q5" s="532" t="str">
        <f>IF(O32="","",O32)</f>
        <v/>
      </c>
      <c r="R5" s="532"/>
      <c r="S5" s="48"/>
      <c r="T5" s="48"/>
      <c r="U5" s="126"/>
      <c r="V5" s="125"/>
    </row>
    <row r="6" spans="2:24" ht="13.9" customHeight="1" x14ac:dyDescent="0.15">
      <c r="B6" s="42"/>
      <c r="C6" s="51"/>
      <c r="D6" s="52"/>
      <c r="E6" s="52"/>
      <c r="F6" s="52"/>
      <c r="G6" s="53"/>
      <c r="H6" s="53"/>
      <c r="I6" s="53"/>
      <c r="J6" s="52"/>
      <c r="K6" s="112">
        <f>G32</f>
        <v>0.63888888888888884</v>
      </c>
      <c r="L6" s="52"/>
      <c r="M6" s="52"/>
      <c r="N6" s="52"/>
      <c r="O6" s="533"/>
      <c r="P6" s="533"/>
      <c r="Q6" s="52"/>
      <c r="R6" s="52"/>
      <c r="S6" s="52"/>
      <c r="T6" s="52"/>
      <c r="U6" s="127"/>
      <c r="V6" s="125"/>
    </row>
    <row r="7" spans="2:24" ht="23.45" customHeight="1" x14ac:dyDescent="0.15">
      <c r="B7" s="42"/>
      <c r="C7" s="51"/>
      <c r="D7" s="52"/>
      <c r="E7" s="52"/>
      <c r="F7" s="52"/>
      <c r="G7" s="53"/>
      <c r="H7" s="534" t="str">
        <f>IF(L31="","",L31)</f>
        <v/>
      </c>
      <c r="I7" s="534"/>
      <c r="J7" s="52" t="str">
        <f>E31</f>
        <v>第５
試合</v>
      </c>
      <c r="K7" s="53"/>
      <c r="L7" s="52" t="str">
        <f>F31</f>
        <v>第2コート</v>
      </c>
      <c r="M7" s="52"/>
      <c r="N7" s="52"/>
      <c r="O7" s="113" t="str">
        <f>IF(O31="","",O31)</f>
        <v/>
      </c>
      <c r="P7" s="114"/>
      <c r="Q7" s="52"/>
      <c r="R7" s="52"/>
      <c r="S7" s="52"/>
      <c r="T7" s="52"/>
      <c r="U7" s="127"/>
      <c r="V7" s="125"/>
    </row>
    <row r="8" spans="2:24" ht="15" customHeight="1" x14ac:dyDescent="0.15">
      <c r="B8" s="42"/>
      <c r="C8" s="51"/>
      <c r="D8" s="52"/>
      <c r="E8" s="54" t="str">
        <f>IF(L29="","",L29)</f>
        <v/>
      </c>
      <c r="F8" s="55"/>
      <c r="G8" s="56"/>
      <c r="H8" s="56"/>
      <c r="I8" s="113" t="str">
        <f>IF(O29="","",O29)</f>
        <v/>
      </c>
      <c r="J8" s="52"/>
      <c r="K8" s="112">
        <f>G31</f>
        <v>0.61944444444444446</v>
      </c>
      <c r="L8" s="52"/>
      <c r="M8" s="52"/>
      <c r="N8" s="535" t="str">
        <f>IF(L30="","",L30)</f>
        <v/>
      </c>
      <c r="O8" s="536"/>
      <c r="P8" s="56"/>
      <c r="Q8" s="56"/>
      <c r="R8" s="113"/>
      <c r="S8" s="113" t="str">
        <f>IF(O30="","",O30)</f>
        <v/>
      </c>
      <c r="T8" s="52"/>
      <c r="U8" s="127"/>
      <c r="V8" s="125"/>
    </row>
    <row r="9" spans="2:24" s="31" customFormat="1" ht="12" customHeight="1" x14ac:dyDescent="0.15">
      <c r="B9" s="57"/>
      <c r="C9" s="58"/>
      <c r="D9" s="59"/>
      <c r="E9" s="59"/>
      <c r="F9" s="59"/>
      <c r="G9" s="60" t="str">
        <f>E29</f>
        <v>第４
試合</v>
      </c>
      <c r="H9" s="60"/>
      <c r="I9" s="60"/>
      <c r="J9" s="59"/>
      <c r="K9" s="59"/>
      <c r="L9" s="59"/>
      <c r="M9" s="59"/>
      <c r="N9" s="59"/>
      <c r="O9" s="59"/>
      <c r="P9" s="59"/>
      <c r="Q9" s="60" t="str">
        <f>E29</f>
        <v>第４
試合</v>
      </c>
      <c r="R9" s="59"/>
      <c r="S9" s="59"/>
      <c r="T9" s="59"/>
      <c r="U9" s="128"/>
      <c r="V9" s="129"/>
    </row>
    <row r="10" spans="2:24" s="31" customFormat="1" ht="12" customHeight="1" x14ac:dyDescent="0.15">
      <c r="B10" s="57"/>
      <c r="C10" s="58"/>
      <c r="D10" s="59"/>
      <c r="E10" s="59"/>
      <c r="F10" s="59"/>
      <c r="G10" s="60" t="str">
        <f>F29</f>
        <v>第1コート</v>
      </c>
      <c r="H10" s="60"/>
      <c r="I10" s="60"/>
      <c r="J10" s="59"/>
      <c r="K10" s="59"/>
      <c r="L10" s="59"/>
      <c r="M10" s="59"/>
      <c r="N10" s="59"/>
      <c r="O10" s="59"/>
      <c r="P10" s="59"/>
      <c r="Q10" s="60" t="str">
        <f>F30</f>
        <v>第2コート</v>
      </c>
      <c r="R10" s="59"/>
      <c r="S10" s="59"/>
      <c r="T10" s="59"/>
      <c r="U10" s="128"/>
      <c r="V10" s="129"/>
    </row>
    <row r="11" spans="2:24" s="31" customFormat="1" ht="12" customHeight="1" x14ac:dyDescent="0.15">
      <c r="B11" s="57"/>
      <c r="C11" s="58"/>
      <c r="D11" s="59"/>
      <c r="E11" s="59"/>
      <c r="F11" s="59"/>
      <c r="G11" s="61">
        <f>G29</f>
        <v>0.60000000000000009</v>
      </c>
      <c r="H11" s="60"/>
      <c r="I11" s="60"/>
      <c r="J11" s="59"/>
      <c r="K11" s="59"/>
      <c r="L11" s="59"/>
      <c r="M11" s="59"/>
      <c r="N11" s="59"/>
      <c r="O11" s="59"/>
      <c r="P11" s="59"/>
      <c r="Q11" s="61">
        <f>G30</f>
        <v>0.60000000000000009</v>
      </c>
      <c r="R11" s="59"/>
      <c r="S11" s="59"/>
      <c r="T11" s="59"/>
      <c r="U11" s="128"/>
      <c r="V11" s="129"/>
    </row>
    <row r="12" spans="2:24" ht="29.25" customHeight="1" x14ac:dyDescent="0.15">
      <c r="B12" s="42"/>
      <c r="C12" s="51"/>
      <c r="D12" s="54" t="str">
        <f>IF(L23="","",L23)</f>
        <v/>
      </c>
      <c r="E12" s="53" t="str">
        <f>E23</f>
        <v>第１
試合</v>
      </c>
      <c r="F12" s="62" t="str">
        <f>IF(O23="","",O23)</f>
        <v/>
      </c>
      <c r="G12" s="53"/>
      <c r="H12" s="63" t="str">
        <f>IF(L24="","",L24)</f>
        <v/>
      </c>
      <c r="I12" s="53" t="str">
        <f>E23</f>
        <v>第１
試合</v>
      </c>
      <c r="J12" s="62" t="str">
        <f>IF(O24="","",O24)</f>
        <v/>
      </c>
      <c r="K12" s="52"/>
      <c r="L12" s="537" t="str">
        <f>IF(L25="","",L25)</f>
        <v/>
      </c>
      <c r="M12" s="537"/>
      <c r="N12" s="523" t="str">
        <f>E25</f>
        <v>第２
試合</v>
      </c>
      <c r="O12" s="524"/>
      <c r="P12" s="62" t="str">
        <f>IF(O25="","",O25)</f>
        <v/>
      </c>
      <c r="Q12" s="52"/>
      <c r="R12" s="63" t="str">
        <f>IF(L26="","",L26)</f>
        <v/>
      </c>
      <c r="S12" s="53" t="str">
        <f>E25</f>
        <v>第２
試合</v>
      </c>
      <c r="T12" s="62" t="str">
        <f>IF(O26="","",O26)</f>
        <v/>
      </c>
      <c r="U12" s="127"/>
      <c r="V12" s="125"/>
    </row>
    <row r="13" spans="2:24" ht="15" customHeight="1" x14ac:dyDescent="0.15">
      <c r="B13" s="42"/>
      <c r="C13" s="51"/>
      <c r="D13" s="54"/>
      <c r="E13" s="53" t="str">
        <f>F23</f>
        <v>第1コート</v>
      </c>
      <c r="F13" s="62"/>
      <c r="G13" s="53"/>
      <c r="H13" s="63"/>
      <c r="I13" s="53" t="str">
        <f>F24</f>
        <v>第2コート</v>
      </c>
      <c r="J13" s="62"/>
      <c r="K13" s="52"/>
      <c r="L13" s="63"/>
      <c r="M13" s="63"/>
      <c r="N13" s="523" t="str">
        <f>F25</f>
        <v>第1コート</v>
      </c>
      <c r="O13" s="524"/>
      <c r="P13" s="62"/>
      <c r="Q13" s="52"/>
      <c r="R13" s="63"/>
      <c r="S13" s="53" t="str">
        <f>F26</f>
        <v>第2コート</v>
      </c>
      <c r="T13" s="62"/>
      <c r="U13" s="127"/>
      <c r="V13" s="125"/>
    </row>
    <row r="14" spans="2:24" ht="21" customHeight="1" x14ac:dyDescent="0.15">
      <c r="B14" s="42"/>
      <c r="C14" s="51"/>
      <c r="D14" s="52"/>
      <c r="E14" s="64">
        <f>G23</f>
        <v>0.54166666666666696</v>
      </c>
      <c r="F14" s="52"/>
      <c r="G14" s="53"/>
      <c r="H14" s="53"/>
      <c r="I14" s="64">
        <f>G24</f>
        <v>0.54166666666666696</v>
      </c>
      <c r="J14" s="52"/>
      <c r="K14" s="52"/>
      <c r="L14" s="52"/>
      <c r="M14" s="52"/>
      <c r="N14" s="525">
        <f>G25</f>
        <v>0.56111111111111134</v>
      </c>
      <c r="O14" s="524"/>
      <c r="P14" s="52"/>
      <c r="Q14" s="52"/>
      <c r="R14" s="52"/>
      <c r="S14" s="64">
        <f>G26</f>
        <v>0.56111111111111134</v>
      </c>
      <c r="T14" s="52"/>
      <c r="U14" s="127"/>
      <c r="V14" s="125"/>
    </row>
    <row r="15" spans="2:24" s="32" customFormat="1" ht="12" customHeight="1" x14ac:dyDescent="0.15">
      <c r="B15" s="65"/>
      <c r="C15" s="66"/>
      <c r="D15" s="67"/>
      <c r="E15" s="68"/>
      <c r="F15" s="67"/>
      <c r="G15" s="69"/>
      <c r="H15" s="67"/>
      <c r="I15" s="69"/>
      <c r="J15" s="67"/>
      <c r="K15" s="68"/>
      <c r="L15" s="526"/>
      <c r="M15" s="527"/>
      <c r="N15" s="68"/>
      <c r="O15" s="68"/>
      <c r="P15" s="67"/>
      <c r="Q15" s="68"/>
      <c r="R15" s="67"/>
      <c r="S15" s="68"/>
      <c r="T15" s="67"/>
      <c r="U15" s="130"/>
      <c r="V15" s="131"/>
      <c r="X15" s="132"/>
    </row>
    <row r="16" spans="2:24" s="32" customFormat="1" ht="156" customHeight="1" x14ac:dyDescent="0.15">
      <c r="B16" s="65"/>
      <c r="C16" s="66"/>
      <c r="D16" s="70" t="str">
        <f>予選①リーグ戦表!Y5</f>
        <v>宮本ＪＳＣ</v>
      </c>
      <c r="E16" s="68"/>
      <c r="F16" s="70" t="str">
        <f>予選①リーグ戦表!Y19</f>
        <v>ブルーファイターズＦＣ</v>
      </c>
      <c r="G16" s="69"/>
      <c r="H16" s="70" t="str">
        <f>予選②リーグ戦表!Y5</f>
        <v>ブルーイーグルス</v>
      </c>
      <c r="I16" s="69"/>
      <c r="J16" s="70" t="str">
        <f>予選②リーグ戦表!Y19</f>
        <v>鷺沼ＦＣ</v>
      </c>
      <c r="K16" s="68"/>
      <c r="L16" s="530" t="str">
        <f>予選①リーグ戦表!Y12</f>
        <v>深川レインボーズ</v>
      </c>
      <c r="M16" s="531"/>
      <c r="N16" s="68"/>
      <c r="O16" s="68"/>
      <c r="P16" s="70" t="str">
        <f>予選①リーグ戦表!Y26</f>
        <v>みなとＳＣ</v>
      </c>
      <c r="Q16" s="68"/>
      <c r="R16" s="70" t="str">
        <f>予選②リーグ戦表!Y12</f>
        <v>ラルゴＦＣ</v>
      </c>
      <c r="S16" s="68"/>
      <c r="T16" s="70" t="str">
        <f>予選②リーグ戦表!Y26</f>
        <v>四吾ＦＣ</v>
      </c>
      <c r="U16" s="130"/>
      <c r="V16" s="131"/>
      <c r="X16" s="132"/>
    </row>
    <row r="17" spans="2:24" s="33" customFormat="1" ht="13.5" customHeight="1" x14ac:dyDescent="0.15">
      <c r="B17" s="71"/>
      <c r="C17" s="72"/>
      <c r="D17" s="73" t="s">
        <v>161</v>
      </c>
      <c r="E17" s="74"/>
      <c r="F17" s="73" t="s">
        <v>162</v>
      </c>
      <c r="G17" s="74"/>
      <c r="H17" s="73" t="s">
        <v>163</v>
      </c>
      <c r="I17" s="74"/>
      <c r="J17" s="73" t="s">
        <v>164</v>
      </c>
      <c r="K17" s="74"/>
      <c r="L17" s="509" t="s">
        <v>165</v>
      </c>
      <c r="M17" s="510"/>
      <c r="N17" s="74"/>
      <c r="O17" s="74"/>
      <c r="P17" s="73" t="s">
        <v>166</v>
      </c>
      <c r="Q17" s="74"/>
      <c r="R17" s="73" t="s">
        <v>167</v>
      </c>
      <c r="S17" s="74"/>
      <c r="T17" s="73" t="s">
        <v>168</v>
      </c>
      <c r="U17" s="133"/>
      <c r="V17" s="134"/>
      <c r="X17" s="135"/>
    </row>
    <row r="18" spans="2:24" s="1" customFormat="1" ht="15.75" customHeight="1" x14ac:dyDescent="0.15">
      <c r="B18" s="75"/>
      <c r="C18" s="76"/>
      <c r="D18" s="77"/>
      <c r="E18" s="77"/>
      <c r="F18" s="60" t="str">
        <f>E27</f>
        <v>第３
試合</v>
      </c>
      <c r="G18" s="60"/>
      <c r="H18" s="60" t="str">
        <f>F27</f>
        <v>第1コート</v>
      </c>
      <c r="I18" s="77"/>
      <c r="J18" s="77"/>
      <c r="K18" s="115"/>
      <c r="L18" s="115"/>
      <c r="M18" s="115"/>
      <c r="N18" s="115"/>
      <c r="O18" s="115"/>
      <c r="P18" s="60" t="str">
        <f>E27</f>
        <v>第３
試合</v>
      </c>
      <c r="Q18" s="60"/>
      <c r="R18" s="60" t="str">
        <f>F28</f>
        <v>第2コート</v>
      </c>
      <c r="S18" s="115"/>
      <c r="T18" s="115"/>
      <c r="U18" s="136"/>
      <c r="V18" s="137"/>
      <c r="X18" s="138"/>
    </row>
    <row r="19" spans="2:24" s="34" customFormat="1" ht="28.15" customHeight="1" x14ac:dyDescent="0.15">
      <c r="B19" s="78"/>
      <c r="C19" s="79"/>
      <c r="D19" s="80"/>
      <c r="E19" s="81" t="str">
        <f>IF(L27="","",L27)</f>
        <v/>
      </c>
      <c r="F19" s="82"/>
      <c r="G19" s="83">
        <f>G27</f>
        <v>0.58055555555555571</v>
      </c>
      <c r="H19" s="84"/>
      <c r="I19" s="116" t="str">
        <f>IF(O27="","",O27)</f>
        <v/>
      </c>
      <c r="J19" s="82"/>
      <c r="K19" s="82"/>
      <c r="L19" s="82"/>
      <c r="M19" s="511" t="str">
        <f>IF(L28="","",L28)</f>
        <v/>
      </c>
      <c r="N19" s="512"/>
      <c r="O19" s="82"/>
      <c r="P19" s="82"/>
      <c r="Q19" s="83">
        <f>G28</f>
        <v>0.58055555555555571</v>
      </c>
      <c r="R19" s="82"/>
      <c r="S19" s="511" t="str">
        <f>IF(O28="","",O28)</f>
        <v/>
      </c>
      <c r="T19" s="511"/>
      <c r="U19" s="139"/>
      <c r="V19" s="140"/>
    </row>
    <row r="20" spans="2:24" s="35" customFormat="1" ht="11.25" x14ac:dyDescent="0.15">
      <c r="B20" s="85"/>
      <c r="C20" s="86"/>
      <c r="D20" s="86"/>
      <c r="E20" s="86"/>
      <c r="F20" s="87"/>
      <c r="G20" s="88"/>
      <c r="H20" s="88" t="s">
        <v>108</v>
      </c>
      <c r="I20" s="88" t="s">
        <v>109</v>
      </c>
      <c r="J20" s="87" t="s">
        <v>110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41"/>
    </row>
    <row r="21" spans="2:24" s="36" customFormat="1" ht="11.25" x14ac:dyDescent="0.15">
      <c r="B21" s="89"/>
      <c r="C21" s="87"/>
      <c r="D21" s="90">
        <v>2.0833333333333298E-3</v>
      </c>
      <c r="E21" s="90">
        <v>1.8749999999999999E-2</v>
      </c>
      <c r="F21" s="90">
        <v>3.4722222222222199E-3</v>
      </c>
      <c r="G21" s="91">
        <v>3.4722222222222199E-3</v>
      </c>
      <c r="H21" s="91">
        <v>1.0416666666666701E-2</v>
      </c>
      <c r="I21" s="91">
        <v>1.59722222222222E-2</v>
      </c>
      <c r="J21" s="90">
        <v>3.125E-2</v>
      </c>
      <c r="K21" s="90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42"/>
    </row>
    <row r="22" spans="2:24" ht="30" customHeight="1" x14ac:dyDescent="0.15">
      <c r="B22" s="42"/>
      <c r="C22" s="513"/>
      <c r="D22" s="514"/>
      <c r="E22" s="514"/>
      <c r="F22" s="515"/>
      <c r="G22" s="516" t="s">
        <v>111</v>
      </c>
      <c r="H22" s="516"/>
      <c r="I22" s="516"/>
      <c r="J22" s="517" t="s">
        <v>112</v>
      </c>
      <c r="K22" s="518"/>
      <c r="L22" s="518"/>
      <c r="M22" s="518"/>
      <c r="N22" s="518"/>
      <c r="O22" s="518"/>
      <c r="P22" s="518"/>
      <c r="Q22" s="519"/>
      <c r="R22" s="520" t="s">
        <v>223</v>
      </c>
      <c r="S22" s="521"/>
      <c r="T22" s="521" t="s">
        <v>222</v>
      </c>
      <c r="U22" s="522"/>
      <c r="V22" s="125"/>
    </row>
    <row r="23" spans="2:24" s="1" customFormat="1" ht="25.5" customHeight="1" x14ac:dyDescent="0.15">
      <c r="B23" s="75"/>
      <c r="C23" s="482" t="s">
        <v>113</v>
      </c>
      <c r="D23" s="483"/>
      <c r="E23" s="475" t="s">
        <v>114</v>
      </c>
      <c r="F23" s="93" t="s">
        <v>115</v>
      </c>
      <c r="G23" s="94">
        <v>0.54166666666666696</v>
      </c>
      <c r="H23" s="95" t="s">
        <v>81</v>
      </c>
      <c r="I23" s="117">
        <f t="shared" ref="I23" si="0">G23+$I$21</f>
        <v>0.55763888888888913</v>
      </c>
      <c r="J23" s="503" t="str">
        <f>D16</f>
        <v>宮本ＪＳＣ</v>
      </c>
      <c r="K23" s="504"/>
      <c r="L23" s="118"/>
      <c r="M23" s="505" t="s">
        <v>116</v>
      </c>
      <c r="N23" s="505"/>
      <c r="O23" s="118"/>
      <c r="P23" s="506" t="str">
        <f>F16</f>
        <v>ブルーファイターズＦＣ</v>
      </c>
      <c r="Q23" s="503"/>
      <c r="R23" s="507" t="str">
        <f>J25</f>
        <v>深川レインボーズ</v>
      </c>
      <c r="S23" s="507"/>
      <c r="T23" s="507" t="str">
        <f>P25</f>
        <v>みなとＳＣ</v>
      </c>
      <c r="U23" s="508"/>
      <c r="V23" s="143" t="s">
        <v>117</v>
      </c>
    </row>
    <row r="24" spans="2:24" s="1" customFormat="1" ht="25.5" customHeight="1" x14ac:dyDescent="0.15">
      <c r="B24" s="75"/>
      <c r="C24" s="484"/>
      <c r="D24" s="483"/>
      <c r="E24" s="476"/>
      <c r="F24" s="93" t="s">
        <v>118</v>
      </c>
      <c r="G24" s="94">
        <f t="shared" ref="G24" si="1">G23</f>
        <v>0.54166666666666696</v>
      </c>
      <c r="H24" s="95" t="s">
        <v>81</v>
      </c>
      <c r="I24" s="117">
        <f t="shared" ref="I24:I30" si="2">G24+$I$21</f>
        <v>0.55763888888888913</v>
      </c>
      <c r="J24" s="503" t="str">
        <f>H16</f>
        <v>ブルーイーグルス</v>
      </c>
      <c r="K24" s="504"/>
      <c r="L24" s="118"/>
      <c r="M24" s="505" t="s">
        <v>116</v>
      </c>
      <c r="N24" s="505"/>
      <c r="O24" s="118"/>
      <c r="P24" s="506" t="str">
        <f>J16</f>
        <v>鷺沼ＦＣ</v>
      </c>
      <c r="Q24" s="503"/>
      <c r="R24" s="507" t="str">
        <f>J26</f>
        <v>ラルゴＦＣ</v>
      </c>
      <c r="S24" s="507"/>
      <c r="T24" s="507" t="str">
        <f>P26</f>
        <v>四吾ＦＣ</v>
      </c>
      <c r="U24" s="508"/>
      <c r="V24" s="143" t="s">
        <v>119</v>
      </c>
    </row>
    <row r="25" spans="2:24" s="1" customFormat="1" ht="25.5" customHeight="1" x14ac:dyDescent="0.15">
      <c r="B25" s="75"/>
      <c r="C25" s="484"/>
      <c r="D25" s="483"/>
      <c r="E25" s="475" t="s">
        <v>120</v>
      </c>
      <c r="F25" s="93" t="s">
        <v>115</v>
      </c>
      <c r="G25" s="94">
        <f>I24+$G$21</f>
        <v>0.56111111111111134</v>
      </c>
      <c r="H25" s="95" t="s">
        <v>81</v>
      </c>
      <c r="I25" s="117">
        <f t="shared" si="2"/>
        <v>0.5770833333333335</v>
      </c>
      <c r="J25" s="503" t="str">
        <f>L16</f>
        <v>深川レインボーズ</v>
      </c>
      <c r="K25" s="504"/>
      <c r="L25" s="118"/>
      <c r="M25" s="505" t="s">
        <v>116</v>
      </c>
      <c r="N25" s="505"/>
      <c r="O25" s="118"/>
      <c r="P25" s="506" t="str">
        <f>P16</f>
        <v>みなとＳＣ</v>
      </c>
      <c r="Q25" s="503"/>
      <c r="R25" s="507" t="str">
        <f>J23</f>
        <v>宮本ＪＳＣ</v>
      </c>
      <c r="S25" s="507"/>
      <c r="T25" s="507" t="str">
        <f>P23</f>
        <v>ブルーファイターズＦＣ</v>
      </c>
      <c r="U25" s="508"/>
      <c r="V25" s="143" t="s">
        <v>121</v>
      </c>
    </row>
    <row r="26" spans="2:24" s="1" customFormat="1" ht="25.5" customHeight="1" x14ac:dyDescent="0.15">
      <c r="B26" s="75"/>
      <c r="C26" s="484"/>
      <c r="D26" s="483"/>
      <c r="E26" s="477"/>
      <c r="F26" s="93" t="s">
        <v>118</v>
      </c>
      <c r="G26" s="94">
        <f>G25</f>
        <v>0.56111111111111134</v>
      </c>
      <c r="H26" s="95" t="s">
        <v>81</v>
      </c>
      <c r="I26" s="117">
        <f t="shared" si="2"/>
        <v>0.5770833333333335</v>
      </c>
      <c r="J26" s="503" t="str">
        <f>R16</f>
        <v>ラルゴＦＣ</v>
      </c>
      <c r="K26" s="504"/>
      <c r="L26" s="118"/>
      <c r="M26" s="505" t="s">
        <v>116</v>
      </c>
      <c r="N26" s="505"/>
      <c r="O26" s="118"/>
      <c r="P26" s="506" t="str">
        <f>T16</f>
        <v>四吾ＦＣ</v>
      </c>
      <c r="Q26" s="503"/>
      <c r="R26" s="507" t="str">
        <f>J24</f>
        <v>ブルーイーグルス</v>
      </c>
      <c r="S26" s="507"/>
      <c r="T26" s="507" t="str">
        <f>P24</f>
        <v>鷺沼ＦＣ</v>
      </c>
      <c r="U26" s="508"/>
      <c r="V26" s="143" t="s">
        <v>122</v>
      </c>
    </row>
    <row r="27" spans="2:24" s="1" customFormat="1" ht="25.5" customHeight="1" x14ac:dyDescent="0.15">
      <c r="B27" s="75"/>
      <c r="C27" s="478" t="s">
        <v>123</v>
      </c>
      <c r="D27" s="479"/>
      <c r="E27" s="475" t="s">
        <v>124</v>
      </c>
      <c r="F27" s="93" t="s">
        <v>115</v>
      </c>
      <c r="G27" s="94">
        <f>I26+G21</f>
        <v>0.58055555555555571</v>
      </c>
      <c r="H27" s="95" t="s">
        <v>81</v>
      </c>
      <c r="I27" s="117">
        <f t="shared" si="2"/>
        <v>0.59652777777777788</v>
      </c>
      <c r="J27" s="497" t="s">
        <v>125</v>
      </c>
      <c r="K27" s="498"/>
      <c r="L27" s="150"/>
      <c r="M27" s="499" t="s">
        <v>116</v>
      </c>
      <c r="N27" s="499"/>
      <c r="O27" s="150"/>
      <c r="P27" s="500" t="s">
        <v>126</v>
      </c>
      <c r="Q27" s="497"/>
      <c r="R27" s="501" t="str">
        <f>J29</f>
        <v>①勝者</v>
      </c>
      <c r="S27" s="501"/>
      <c r="T27" s="501" t="str">
        <f>P29</f>
        <v>②勝者</v>
      </c>
      <c r="U27" s="502"/>
      <c r="V27" s="143" t="s">
        <v>127</v>
      </c>
    </row>
    <row r="28" spans="2:24" s="1" customFormat="1" ht="25.5" customHeight="1" x14ac:dyDescent="0.15">
      <c r="B28" s="75"/>
      <c r="C28" s="480"/>
      <c r="D28" s="481"/>
      <c r="E28" s="477"/>
      <c r="F28" s="93" t="s">
        <v>118</v>
      </c>
      <c r="G28" s="94">
        <f>G27</f>
        <v>0.58055555555555571</v>
      </c>
      <c r="H28" s="95" t="s">
        <v>81</v>
      </c>
      <c r="I28" s="117">
        <f t="shared" si="2"/>
        <v>0.59652777777777788</v>
      </c>
      <c r="J28" s="497" t="s">
        <v>128</v>
      </c>
      <c r="K28" s="498"/>
      <c r="L28" s="150"/>
      <c r="M28" s="499" t="s">
        <v>116</v>
      </c>
      <c r="N28" s="499"/>
      <c r="O28" s="150"/>
      <c r="P28" s="500" t="s">
        <v>129</v>
      </c>
      <c r="Q28" s="497"/>
      <c r="R28" s="501" t="str">
        <f>J30</f>
        <v>③勝者</v>
      </c>
      <c r="S28" s="501"/>
      <c r="T28" s="501" t="str">
        <f>P30</f>
        <v>④勝者</v>
      </c>
      <c r="U28" s="502"/>
      <c r="V28" s="143" t="s">
        <v>130</v>
      </c>
    </row>
    <row r="29" spans="2:24" s="1" customFormat="1" ht="25.5" customHeight="1" x14ac:dyDescent="0.15">
      <c r="B29" s="75"/>
      <c r="C29" s="482" t="s">
        <v>131</v>
      </c>
      <c r="D29" s="483"/>
      <c r="E29" s="475" t="s">
        <v>132</v>
      </c>
      <c r="F29" s="93" t="s">
        <v>115</v>
      </c>
      <c r="G29" s="94">
        <f t="shared" ref="G29" si="3">I28+$G$21</f>
        <v>0.60000000000000009</v>
      </c>
      <c r="H29" s="95" t="s">
        <v>81</v>
      </c>
      <c r="I29" s="117">
        <f t="shared" si="2"/>
        <v>0.61597222222222225</v>
      </c>
      <c r="J29" s="497" t="s">
        <v>133</v>
      </c>
      <c r="K29" s="498"/>
      <c r="L29" s="150"/>
      <c r="M29" s="499" t="s">
        <v>116</v>
      </c>
      <c r="N29" s="499"/>
      <c r="O29" s="150"/>
      <c r="P29" s="500" t="s">
        <v>134</v>
      </c>
      <c r="Q29" s="497"/>
      <c r="R29" s="501" t="str">
        <f>J27</f>
        <v>①敗者</v>
      </c>
      <c r="S29" s="501"/>
      <c r="T29" s="501" t="str">
        <f>P27</f>
        <v>②敗者</v>
      </c>
      <c r="U29" s="502"/>
      <c r="V29" s="143" t="s">
        <v>135</v>
      </c>
    </row>
    <row r="30" spans="2:24" s="1" customFormat="1" ht="25.5" customHeight="1" x14ac:dyDescent="0.15">
      <c r="B30" s="75"/>
      <c r="C30" s="484"/>
      <c r="D30" s="483"/>
      <c r="E30" s="477"/>
      <c r="F30" s="93" t="s">
        <v>118</v>
      </c>
      <c r="G30" s="94">
        <f>G29</f>
        <v>0.60000000000000009</v>
      </c>
      <c r="H30" s="95" t="s">
        <v>81</v>
      </c>
      <c r="I30" s="117">
        <f t="shared" si="2"/>
        <v>0.61597222222222225</v>
      </c>
      <c r="J30" s="497" t="s">
        <v>136</v>
      </c>
      <c r="K30" s="498"/>
      <c r="L30" s="150"/>
      <c r="M30" s="499" t="s">
        <v>116</v>
      </c>
      <c r="N30" s="499"/>
      <c r="O30" s="150"/>
      <c r="P30" s="500" t="s">
        <v>137</v>
      </c>
      <c r="Q30" s="497"/>
      <c r="R30" s="501" t="str">
        <f>J28</f>
        <v>③敗者</v>
      </c>
      <c r="S30" s="501"/>
      <c r="T30" s="501" t="str">
        <f>P28</f>
        <v>④敗者</v>
      </c>
      <c r="U30" s="502"/>
      <c r="V30" s="143" t="s">
        <v>138</v>
      </c>
    </row>
    <row r="31" spans="2:24" s="1" customFormat="1" ht="30" customHeight="1" x14ac:dyDescent="0.15">
      <c r="B31" s="75"/>
      <c r="C31" s="482" t="s">
        <v>139</v>
      </c>
      <c r="D31" s="496"/>
      <c r="E31" s="92" t="s">
        <v>140</v>
      </c>
      <c r="F31" s="93" t="s">
        <v>118</v>
      </c>
      <c r="G31" s="94">
        <f>I30+$G$21</f>
        <v>0.61944444444444446</v>
      </c>
      <c r="H31" s="95" t="s">
        <v>81</v>
      </c>
      <c r="I31" s="117">
        <f>G31+I21</f>
        <v>0.63541666666666663</v>
      </c>
      <c r="J31" s="497" t="s">
        <v>141</v>
      </c>
      <c r="K31" s="498"/>
      <c r="L31" s="150"/>
      <c r="M31" s="499" t="s">
        <v>116</v>
      </c>
      <c r="N31" s="499"/>
      <c r="O31" s="150"/>
      <c r="P31" s="500" t="s">
        <v>142</v>
      </c>
      <c r="Q31" s="497"/>
      <c r="R31" s="485" t="str">
        <f>J32</f>
        <v>⑦勝者</v>
      </c>
      <c r="S31" s="485"/>
      <c r="T31" s="485" t="str">
        <f>P32</f>
        <v>⑧勝者</v>
      </c>
      <c r="U31" s="486"/>
      <c r="V31" s="143" t="s">
        <v>143</v>
      </c>
    </row>
    <row r="32" spans="2:24" s="1" customFormat="1" ht="30" customHeight="1" x14ac:dyDescent="0.15">
      <c r="B32" s="75"/>
      <c r="C32" s="487" t="s">
        <v>144</v>
      </c>
      <c r="D32" s="488"/>
      <c r="E32" s="96" t="s">
        <v>145</v>
      </c>
      <c r="F32" s="97" t="s">
        <v>118</v>
      </c>
      <c r="G32" s="98">
        <f>I31+$G$21</f>
        <v>0.63888888888888884</v>
      </c>
      <c r="H32" s="99" t="s">
        <v>81</v>
      </c>
      <c r="I32" s="120">
        <f>G32+I21</f>
        <v>0.65486111111111101</v>
      </c>
      <c r="J32" s="489" t="s">
        <v>146</v>
      </c>
      <c r="K32" s="490"/>
      <c r="L32" s="151"/>
      <c r="M32" s="491" t="s">
        <v>116</v>
      </c>
      <c r="N32" s="492"/>
      <c r="O32" s="151"/>
      <c r="P32" s="493" t="s">
        <v>147</v>
      </c>
      <c r="Q32" s="489"/>
      <c r="R32" s="494" t="str">
        <f>J31</f>
        <v>⑦敗者</v>
      </c>
      <c r="S32" s="494"/>
      <c r="T32" s="494" t="str">
        <f>P31</f>
        <v>⑧敗者</v>
      </c>
      <c r="U32" s="495"/>
      <c r="V32" s="143" t="s">
        <v>148</v>
      </c>
    </row>
    <row r="33" spans="2:22" s="1" customFormat="1" ht="11.25" customHeight="1" x14ac:dyDescent="0.15">
      <c r="B33" s="75"/>
      <c r="C33" s="100"/>
      <c r="D33" s="101"/>
      <c r="E33" s="101"/>
      <c r="F33" s="101"/>
      <c r="G33" s="102"/>
      <c r="H33" s="103"/>
      <c r="I33" s="10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37"/>
    </row>
    <row r="34" spans="2:22" ht="8.25" customHeight="1" x14ac:dyDescent="0.15">
      <c r="B34" s="104"/>
      <c r="C34" s="105"/>
      <c r="D34" s="105"/>
      <c r="E34" s="105"/>
      <c r="F34" s="105"/>
      <c r="G34" s="106"/>
      <c r="H34" s="107"/>
      <c r="I34" s="106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44"/>
    </row>
  </sheetData>
  <mergeCells count="77">
    <mergeCell ref="Q5:R5"/>
    <mergeCell ref="O6:P6"/>
    <mergeCell ref="H7:I7"/>
    <mergeCell ref="N8:O8"/>
    <mergeCell ref="L12:M12"/>
    <mergeCell ref="N12:O12"/>
    <mergeCell ref="N13:O13"/>
    <mergeCell ref="N14:O14"/>
    <mergeCell ref="L15:M15"/>
    <mergeCell ref="L16:M16"/>
    <mergeCell ref="L17:M17"/>
    <mergeCell ref="M19:N19"/>
    <mergeCell ref="S19:T19"/>
    <mergeCell ref="C22:F22"/>
    <mergeCell ref="G22:I22"/>
    <mergeCell ref="J22:Q22"/>
    <mergeCell ref="R22:S22"/>
    <mergeCell ref="T22:U22"/>
    <mergeCell ref="J23:K23"/>
    <mergeCell ref="M23:N23"/>
    <mergeCell ref="P23:Q23"/>
    <mergeCell ref="R23:S23"/>
    <mergeCell ref="T23:U23"/>
    <mergeCell ref="J24:K24"/>
    <mergeCell ref="M24:N24"/>
    <mergeCell ref="P24:Q24"/>
    <mergeCell ref="R24:S24"/>
    <mergeCell ref="T24:U24"/>
    <mergeCell ref="J25:K25"/>
    <mergeCell ref="M25:N25"/>
    <mergeCell ref="P25:Q25"/>
    <mergeCell ref="R25:S25"/>
    <mergeCell ref="T25:U25"/>
    <mergeCell ref="J26:K26"/>
    <mergeCell ref="M26:N26"/>
    <mergeCell ref="P26:Q26"/>
    <mergeCell ref="R26:S26"/>
    <mergeCell ref="T26:U26"/>
    <mergeCell ref="J27:K27"/>
    <mergeCell ref="M27:N27"/>
    <mergeCell ref="P27:Q27"/>
    <mergeCell ref="R27:S27"/>
    <mergeCell ref="T27:U27"/>
    <mergeCell ref="J28:K28"/>
    <mergeCell ref="M28:N28"/>
    <mergeCell ref="P28:Q28"/>
    <mergeCell ref="R28:S28"/>
    <mergeCell ref="T28:U28"/>
    <mergeCell ref="J29:K29"/>
    <mergeCell ref="M29:N29"/>
    <mergeCell ref="P29:Q29"/>
    <mergeCell ref="R29:S29"/>
    <mergeCell ref="T29:U29"/>
    <mergeCell ref="J30:K30"/>
    <mergeCell ref="M30:N30"/>
    <mergeCell ref="P30:Q30"/>
    <mergeCell ref="R30:S30"/>
    <mergeCell ref="T30:U30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E23:E24"/>
    <mergeCell ref="E25:E26"/>
    <mergeCell ref="E27:E28"/>
    <mergeCell ref="E29:E30"/>
    <mergeCell ref="C27:D28"/>
    <mergeCell ref="C29:D30"/>
    <mergeCell ref="C23:D26"/>
  </mergeCells>
  <phoneticPr fontId="73"/>
  <pageMargins left="0.209722222222222" right="0.22986111111111099" top="0.55972222222222201" bottom="0.98333333333333295" header="0.27986111111111101" footer="0.51180555555555596"/>
  <pageSetup paperSize="9" scale="9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showGridLines="0" topLeftCell="A19" workbookViewId="0">
      <selection activeCell="S43" sqref="S43"/>
    </sheetView>
  </sheetViews>
  <sheetFormatPr defaultColWidth="9" defaultRowHeight="13.5" x14ac:dyDescent="0.15"/>
  <cols>
    <col min="1" max="1" width="0.875" style="2" customWidth="1"/>
    <col min="2" max="2" width="2.625" style="2" customWidth="1"/>
    <col min="3" max="6" width="5.625" style="37" customWidth="1"/>
    <col min="7" max="7" width="6.5" style="38" customWidth="1"/>
    <col min="8" max="8" width="5.625" style="38" customWidth="1"/>
    <col min="9" max="9" width="6.125" style="38" customWidth="1"/>
    <col min="10" max="11" width="5.625" style="2" customWidth="1"/>
    <col min="12" max="12" width="3.125" style="2" customWidth="1"/>
    <col min="13" max="13" width="2.875" style="2" customWidth="1"/>
    <col min="14" max="15" width="3.125" style="2" customWidth="1"/>
    <col min="16" max="21" width="5.625" style="2" customWidth="1"/>
    <col min="22" max="22" width="2.625" style="2" customWidth="1"/>
    <col min="23" max="256" width="9" style="2"/>
  </cols>
  <sheetData>
    <row r="2" spans="2:24" ht="9" customHeight="1" x14ac:dyDescent="0.15">
      <c r="B2" s="39"/>
      <c r="C2" s="40"/>
      <c r="D2" s="40"/>
      <c r="E2" s="40"/>
      <c r="F2" s="40"/>
      <c r="G2" s="41"/>
      <c r="H2" s="41"/>
      <c r="I2" s="4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24"/>
    </row>
    <row r="3" spans="2:24" ht="18.75" customHeight="1" x14ac:dyDescent="0.2">
      <c r="B3" s="42"/>
      <c r="C3" s="43" t="s">
        <v>169</v>
      </c>
      <c r="D3" s="44"/>
      <c r="E3" s="44"/>
      <c r="F3" s="44"/>
      <c r="G3" s="44"/>
      <c r="H3" s="44"/>
      <c r="I3" s="44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25"/>
    </row>
    <row r="4" spans="2:24" ht="9" customHeight="1" x14ac:dyDescent="0.15">
      <c r="B4" s="42"/>
      <c r="C4" s="45"/>
      <c r="D4" s="45"/>
      <c r="E4" s="45"/>
      <c r="F4" s="45"/>
      <c r="G4" s="46"/>
      <c r="H4" s="46"/>
      <c r="I4" s="46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25"/>
    </row>
    <row r="5" spans="2:24" ht="61.5" customHeight="1" x14ac:dyDescent="0.15">
      <c r="B5" s="42"/>
      <c r="C5" s="47"/>
      <c r="D5" s="48"/>
      <c r="E5" s="48"/>
      <c r="F5" s="48"/>
      <c r="G5" s="49" t="str">
        <f>IF(L32="","",L32)</f>
        <v/>
      </c>
      <c r="H5" s="50"/>
      <c r="I5" s="50"/>
      <c r="J5" s="111" t="str">
        <f>E32</f>
        <v>第６
試合</v>
      </c>
      <c r="K5" s="50"/>
      <c r="L5" s="111" t="str">
        <f>F32</f>
        <v>第3コート</v>
      </c>
      <c r="M5" s="111"/>
      <c r="N5" s="111"/>
      <c r="O5" s="111"/>
      <c r="P5" s="111"/>
      <c r="Q5" s="532" t="str">
        <f>IF(O32="","",O32)</f>
        <v/>
      </c>
      <c r="R5" s="532"/>
      <c r="S5" s="48"/>
      <c r="T5" s="48"/>
      <c r="U5" s="126"/>
      <c r="V5" s="125"/>
    </row>
    <row r="6" spans="2:24" ht="13.9" customHeight="1" x14ac:dyDescent="0.15">
      <c r="B6" s="42"/>
      <c r="C6" s="51"/>
      <c r="D6" s="52"/>
      <c r="E6" s="52"/>
      <c r="F6" s="52"/>
      <c r="G6" s="53"/>
      <c r="H6" s="53"/>
      <c r="I6" s="53"/>
      <c r="J6" s="52"/>
      <c r="K6" s="112">
        <f>G32</f>
        <v>0.63888888888888884</v>
      </c>
      <c r="L6" s="52"/>
      <c r="M6" s="52"/>
      <c r="N6" s="52"/>
      <c r="O6" s="533"/>
      <c r="P6" s="533"/>
      <c r="Q6" s="52"/>
      <c r="R6" s="52"/>
      <c r="S6" s="52"/>
      <c r="T6" s="52"/>
      <c r="U6" s="127"/>
      <c r="V6" s="125"/>
    </row>
    <row r="7" spans="2:24" ht="23.45" customHeight="1" x14ac:dyDescent="0.15">
      <c r="B7" s="42"/>
      <c r="C7" s="51"/>
      <c r="D7" s="52"/>
      <c r="E7" s="52"/>
      <c r="F7" s="52"/>
      <c r="G7" s="53"/>
      <c r="H7" s="534" t="str">
        <f>IF(L31="","",L31)</f>
        <v/>
      </c>
      <c r="I7" s="534"/>
      <c r="J7" s="52" t="str">
        <f>E31</f>
        <v>第５
試合</v>
      </c>
      <c r="K7" s="53"/>
      <c r="L7" s="52" t="str">
        <f>F31</f>
        <v>第3コート</v>
      </c>
      <c r="M7" s="52"/>
      <c r="N7" s="52"/>
      <c r="O7" s="113" t="str">
        <f>IF(O31="","",O31)</f>
        <v/>
      </c>
      <c r="P7" s="114"/>
      <c r="Q7" s="52"/>
      <c r="R7" s="52"/>
      <c r="S7" s="52"/>
      <c r="T7" s="52"/>
      <c r="U7" s="127"/>
      <c r="V7" s="125"/>
    </row>
    <row r="8" spans="2:24" ht="15" customHeight="1" x14ac:dyDescent="0.15">
      <c r="B8" s="42"/>
      <c r="C8" s="51"/>
      <c r="D8" s="52"/>
      <c r="E8" s="54" t="str">
        <f>IF(L29="","",L29)</f>
        <v/>
      </c>
      <c r="F8" s="55"/>
      <c r="G8" s="56"/>
      <c r="H8" s="56"/>
      <c r="I8" s="113" t="str">
        <f>IF(O29="","",O29)</f>
        <v/>
      </c>
      <c r="J8" s="52"/>
      <c r="K8" s="112">
        <f>G31</f>
        <v>0.61944444444444446</v>
      </c>
      <c r="L8" s="52"/>
      <c r="M8" s="52"/>
      <c r="N8" s="535" t="str">
        <f>IF(L30="","",L30)</f>
        <v/>
      </c>
      <c r="O8" s="536"/>
      <c r="P8" s="56"/>
      <c r="Q8" s="56"/>
      <c r="R8" s="113"/>
      <c r="S8" s="113" t="str">
        <f>IF(O30="","",O30)</f>
        <v/>
      </c>
      <c r="T8" s="52"/>
      <c r="U8" s="127"/>
      <c r="V8" s="125"/>
    </row>
    <row r="9" spans="2:24" s="31" customFormat="1" ht="12" customHeight="1" x14ac:dyDescent="0.15">
      <c r="B9" s="57"/>
      <c r="C9" s="58"/>
      <c r="D9" s="59"/>
      <c r="E9" s="59"/>
      <c r="F9" s="59"/>
      <c r="G9" s="60" t="str">
        <f>E29</f>
        <v>第４
試合</v>
      </c>
      <c r="H9" s="60"/>
      <c r="I9" s="60"/>
      <c r="J9" s="59"/>
      <c r="K9" s="59"/>
      <c r="L9" s="59"/>
      <c r="M9" s="59"/>
      <c r="N9" s="59"/>
      <c r="O9" s="59"/>
      <c r="P9" s="59"/>
      <c r="Q9" s="60" t="str">
        <f>E29</f>
        <v>第４
試合</v>
      </c>
      <c r="R9" s="59"/>
      <c r="S9" s="59"/>
      <c r="T9" s="59"/>
      <c r="U9" s="128"/>
      <c r="V9" s="129"/>
    </row>
    <row r="10" spans="2:24" s="31" customFormat="1" ht="12" customHeight="1" x14ac:dyDescent="0.15">
      <c r="B10" s="57"/>
      <c r="C10" s="58"/>
      <c r="D10" s="59"/>
      <c r="E10" s="59"/>
      <c r="F10" s="59"/>
      <c r="G10" s="60" t="str">
        <f>F29</f>
        <v>第3コート</v>
      </c>
      <c r="H10" s="60"/>
      <c r="I10" s="60"/>
      <c r="J10" s="59"/>
      <c r="K10" s="59"/>
      <c r="L10" s="59"/>
      <c r="M10" s="59"/>
      <c r="N10" s="59"/>
      <c r="O10" s="59"/>
      <c r="P10" s="59"/>
      <c r="Q10" s="60" t="str">
        <f>F30</f>
        <v>第4コート</v>
      </c>
      <c r="R10" s="59"/>
      <c r="S10" s="59"/>
      <c r="T10" s="59"/>
      <c r="U10" s="128"/>
      <c r="V10" s="129"/>
    </row>
    <row r="11" spans="2:24" s="31" customFormat="1" ht="12" customHeight="1" x14ac:dyDescent="0.15">
      <c r="B11" s="57"/>
      <c r="C11" s="58"/>
      <c r="D11" s="59"/>
      <c r="E11" s="59"/>
      <c r="F11" s="59"/>
      <c r="G11" s="61">
        <f>G29</f>
        <v>0.60000000000000009</v>
      </c>
      <c r="H11" s="60"/>
      <c r="I11" s="60"/>
      <c r="J11" s="59"/>
      <c r="K11" s="59"/>
      <c r="L11" s="59"/>
      <c r="M11" s="59"/>
      <c r="N11" s="59"/>
      <c r="O11" s="59"/>
      <c r="P11" s="59"/>
      <c r="Q11" s="61">
        <f>G30</f>
        <v>0.60000000000000009</v>
      </c>
      <c r="R11" s="59"/>
      <c r="S11" s="59"/>
      <c r="T11" s="59"/>
      <c r="U11" s="128"/>
      <c r="V11" s="129"/>
    </row>
    <row r="12" spans="2:24" ht="29.25" customHeight="1" x14ac:dyDescent="0.15">
      <c r="B12" s="42"/>
      <c r="C12" s="51"/>
      <c r="D12" s="54" t="str">
        <f>IF(L23="","",L23)</f>
        <v/>
      </c>
      <c r="E12" s="53" t="str">
        <f>E23</f>
        <v>第１
試合</v>
      </c>
      <c r="F12" s="62" t="str">
        <f>IF(O23="","",O23)</f>
        <v/>
      </c>
      <c r="G12" s="53"/>
      <c r="H12" s="63" t="str">
        <f>IF(L24="","",L24)</f>
        <v/>
      </c>
      <c r="I12" s="53" t="str">
        <f>E23</f>
        <v>第１
試合</v>
      </c>
      <c r="J12" s="62" t="str">
        <f>IF(O24="","",O24)</f>
        <v/>
      </c>
      <c r="K12" s="52"/>
      <c r="L12" s="537" t="str">
        <f>IF(L25="","",L25)</f>
        <v/>
      </c>
      <c r="M12" s="537"/>
      <c r="N12" s="523" t="str">
        <f>E25</f>
        <v>第２
試合</v>
      </c>
      <c r="O12" s="524"/>
      <c r="P12" s="62" t="str">
        <f>IF(O25="","",O25)</f>
        <v/>
      </c>
      <c r="Q12" s="52"/>
      <c r="R12" s="63" t="str">
        <f>IF(L26="","",L26)</f>
        <v/>
      </c>
      <c r="S12" s="53" t="str">
        <f>E25</f>
        <v>第２
試合</v>
      </c>
      <c r="T12" s="62" t="str">
        <f>IF(O26="","",O26)</f>
        <v/>
      </c>
      <c r="U12" s="127"/>
      <c r="V12" s="125"/>
    </row>
    <row r="13" spans="2:24" ht="15" customHeight="1" x14ac:dyDescent="0.15">
      <c r="B13" s="42"/>
      <c r="C13" s="51"/>
      <c r="D13" s="54"/>
      <c r="E13" s="53" t="str">
        <f>F23</f>
        <v>第3コート</v>
      </c>
      <c r="F13" s="62"/>
      <c r="G13" s="53"/>
      <c r="H13" s="63"/>
      <c r="I13" s="53" t="str">
        <f>F24</f>
        <v>第4コート</v>
      </c>
      <c r="J13" s="62"/>
      <c r="K13" s="52"/>
      <c r="L13" s="63"/>
      <c r="M13" s="63"/>
      <c r="N13" s="523" t="str">
        <f>F25</f>
        <v>第3コート</v>
      </c>
      <c r="O13" s="524"/>
      <c r="P13" s="62"/>
      <c r="Q13" s="52"/>
      <c r="R13" s="63"/>
      <c r="S13" s="53" t="str">
        <f>F26</f>
        <v>第4コート</v>
      </c>
      <c r="T13" s="62"/>
      <c r="U13" s="127"/>
      <c r="V13" s="125"/>
    </row>
    <row r="14" spans="2:24" ht="21" customHeight="1" x14ac:dyDescent="0.15">
      <c r="B14" s="42"/>
      <c r="C14" s="51"/>
      <c r="D14" s="52"/>
      <c r="E14" s="64">
        <f>G23</f>
        <v>0.54166666666666696</v>
      </c>
      <c r="F14" s="52"/>
      <c r="G14" s="53"/>
      <c r="H14" s="53"/>
      <c r="I14" s="64">
        <f>G24</f>
        <v>0.54166666666666696</v>
      </c>
      <c r="J14" s="52"/>
      <c r="K14" s="52"/>
      <c r="L14" s="52"/>
      <c r="M14" s="52"/>
      <c r="N14" s="525">
        <f>G25</f>
        <v>0.56111111111111134</v>
      </c>
      <c r="O14" s="524"/>
      <c r="P14" s="52"/>
      <c r="Q14" s="52"/>
      <c r="R14" s="52"/>
      <c r="S14" s="64">
        <f>G26</f>
        <v>0.56111111111111134</v>
      </c>
      <c r="T14" s="52"/>
      <c r="U14" s="127"/>
      <c r="V14" s="125"/>
    </row>
    <row r="15" spans="2:24" s="32" customFormat="1" ht="12" customHeight="1" x14ac:dyDescent="0.15">
      <c r="B15" s="65"/>
      <c r="C15" s="66"/>
      <c r="D15" s="67"/>
      <c r="E15" s="68"/>
      <c r="F15" s="67"/>
      <c r="G15" s="69"/>
      <c r="H15" s="67"/>
      <c r="I15" s="69"/>
      <c r="J15" s="67"/>
      <c r="K15" s="68"/>
      <c r="L15" s="526"/>
      <c r="M15" s="527"/>
      <c r="N15" s="68"/>
      <c r="O15" s="68"/>
      <c r="P15" s="67"/>
      <c r="Q15" s="68"/>
      <c r="R15" s="67"/>
      <c r="S15" s="68"/>
      <c r="T15" s="67"/>
      <c r="U15" s="130"/>
      <c r="V15" s="131"/>
      <c r="X15" s="132"/>
    </row>
    <row r="16" spans="2:24" s="32" customFormat="1" ht="156" customHeight="1" x14ac:dyDescent="0.15">
      <c r="B16" s="65"/>
      <c r="C16" s="66"/>
      <c r="D16" s="70" t="str">
        <f>予選①リーグ戦表!Y4</f>
        <v>ＦＣ大島</v>
      </c>
      <c r="E16" s="68"/>
      <c r="F16" s="70" t="str">
        <f>予選①リーグ戦表!Y18</f>
        <v>ＹＭＣＡ</v>
      </c>
      <c r="G16" s="69"/>
      <c r="H16" s="70" t="str">
        <f>予選②リーグ戦表!Y4</f>
        <v>バディＳＣ江東</v>
      </c>
      <c r="I16" s="69"/>
      <c r="J16" s="70" t="str">
        <f>予選②リーグ戦表!Y18</f>
        <v>新林ＳＣ</v>
      </c>
      <c r="K16" s="68"/>
      <c r="L16" s="530" t="str">
        <f>予選①リーグ戦表!Y11</f>
        <v>Ｊスターズ</v>
      </c>
      <c r="M16" s="531"/>
      <c r="N16" s="68"/>
      <c r="O16" s="68"/>
      <c r="P16" s="70" t="str">
        <f>予選①リーグ戦表!Y25</f>
        <v>日本橋ＦＣ</v>
      </c>
      <c r="Q16" s="68"/>
      <c r="R16" s="70" t="str">
        <f>予選②リーグ戦表!Y11</f>
        <v>二寺ＦＣ</v>
      </c>
      <c r="S16" s="68"/>
      <c r="T16" s="70" t="str">
        <f>予選②リーグ戦表!Y25</f>
        <v>スターキッカーズ　Ｂ</v>
      </c>
      <c r="U16" s="130"/>
      <c r="V16" s="131"/>
      <c r="X16" s="132"/>
    </row>
    <row r="17" spans="2:24" s="33" customFormat="1" ht="13.5" customHeight="1" x14ac:dyDescent="0.15">
      <c r="B17" s="71"/>
      <c r="C17" s="72"/>
      <c r="D17" s="73" t="s">
        <v>170</v>
      </c>
      <c r="E17" s="74"/>
      <c r="F17" s="73" t="s">
        <v>171</v>
      </c>
      <c r="G17" s="74"/>
      <c r="H17" s="73" t="s">
        <v>172</v>
      </c>
      <c r="I17" s="74"/>
      <c r="J17" s="73" t="s">
        <v>173</v>
      </c>
      <c r="K17" s="74"/>
      <c r="L17" s="509" t="s">
        <v>174</v>
      </c>
      <c r="M17" s="510"/>
      <c r="N17" s="74"/>
      <c r="O17" s="74"/>
      <c r="P17" s="73" t="s">
        <v>175</v>
      </c>
      <c r="Q17" s="74"/>
      <c r="R17" s="73" t="s">
        <v>176</v>
      </c>
      <c r="S17" s="74"/>
      <c r="T17" s="73" t="s">
        <v>177</v>
      </c>
      <c r="U17" s="133"/>
      <c r="V17" s="134"/>
      <c r="X17" s="135"/>
    </row>
    <row r="18" spans="2:24" s="1" customFormat="1" ht="15.75" customHeight="1" x14ac:dyDescent="0.15">
      <c r="B18" s="75"/>
      <c r="C18" s="76"/>
      <c r="D18" s="77"/>
      <c r="E18" s="77"/>
      <c r="F18" s="60" t="str">
        <f>E27</f>
        <v>第３
試合</v>
      </c>
      <c r="G18" s="60"/>
      <c r="H18" s="60" t="str">
        <f>F27</f>
        <v>第3コート</v>
      </c>
      <c r="I18" s="77"/>
      <c r="J18" s="77"/>
      <c r="K18" s="115"/>
      <c r="L18" s="115"/>
      <c r="M18" s="115"/>
      <c r="N18" s="115"/>
      <c r="O18" s="115"/>
      <c r="P18" s="60" t="str">
        <f>E27</f>
        <v>第３
試合</v>
      </c>
      <c r="Q18" s="60"/>
      <c r="R18" s="60" t="str">
        <f>F28</f>
        <v>第4コート</v>
      </c>
      <c r="S18" s="115"/>
      <c r="T18" s="115"/>
      <c r="U18" s="136"/>
      <c r="V18" s="137"/>
      <c r="X18" s="138"/>
    </row>
    <row r="19" spans="2:24" s="34" customFormat="1" ht="28.15" customHeight="1" x14ac:dyDescent="0.15">
      <c r="B19" s="78"/>
      <c r="C19" s="79"/>
      <c r="D19" s="80"/>
      <c r="E19" s="81" t="str">
        <f>IF(L27="","",L27)</f>
        <v/>
      </c>
      <c r="F19" s="82"/>
      <c r="G19" s="83">
        <f>G27</f>
        <v>0.58055555555555571</v>
      </c>
      <c r="H19" s="84"/>
      <c r="I19" s="116" t="str">
        <f>IF(O27="","",O27)</f>
        <v/>
      </c>
      <c r="J19" s="82"/>
      <c r="K19" s="82"/>
      <c r="L19" s="82"/>
      <c r="M19" s="511" t="str">
        <f>IF(L28="","",L28)</f>
        <v/>
      </c>
      <c r="N19" s="512"/>
      <c r="O19" s="82"/>
      <c r="P19" s="82"/>
      <c r="Q19" s="83">
        <f>G28</f>
        <v>0.58055555555555571</v>
      </c>
      <c r="R19" s="82"/>
      <c r="S19" s="511" t="str">
        <f>IF(O28="","",O28)</f>
        <v/>
      </c>
      <c r="T19" s="511"/>
      <c r="U19" s="139"/>
      <c r="V19" s="140"/>
    </row>
    <row r="20" spans="2:24" s="35" customFormat="1" ht="11.25" x14ac:dyDescent="0.15">
      <c r="B20" s="85"/>
      <c r="C20" s="86"/>
      <c r="D20" s="86"/>
      <c r="E20" s="86"/>
      <c r="F20" s="87"/>
      <c r="G20" s="88"/>
      <c r="H20" s="88" t="s">
        <v>108</v>
      </c>
      <c r="I20" s="88" t="s">
        <v>109</v>
      </c>
      <c r="J20" s="87" t="s">
        <v>110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41"/>
    </row>
    <row r="21" spans="2:24" s="36" customFormat="1" ht="11.25" x14ac:dyDescent="0.15">
      <c r="B21" s="89"/>
      <c r="C21" s="87"/>
      <c r="D21" s="90">
        <v>2.0833333333333298E-3</v>
      </c>
      <c r="E21" s="90">
        <v>1.8749999999999999E-2</v>
      </c>
      <c r="F21" s="90">
        <v>3.4722222222222199E-3</v>
      </c>
      <c r="G21" s="91">
        <v>3.4722222222222199E-3</v>
      </c>
      <c r="H21" s="91">
        <v>1.0416666666666701E-2</v>
      </c>
      <c r="I21" s="91">
        <v>1.59722222222222E-2</v>
      </c>
      <c r="J21" s="90">
        <v>3.125E-2</v>
      </c>
      <c r="K21" s="90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42"/>
    </row>
    <row r="22" spans="2:24" ht="30" customHeight="1" x14ac:dyDescent="0.15">
      <c r="B22" s="42"/>
      <c r="C22" s="513"/>
      <c r="D22" s="514"/>
      <c r="E22" s="514"/>
      <c r="F22" s="515"/>
      <c r="G22" s="516" t="s">
        <v>111</v>
      </c>
      <c r="H22" s="516"/>
      <c r="I22" s="516"/>
      <c r="J22" s="517" t="s">
        <v>112</v>
      </c>
      <c r="K22" s="518"/>
      <c r="L22" s="518"/>
      <c r="M22" s="518"/>
      <c r="N22" s="518"/>
      <c r="O22" s="518"/>
      <c r="P22" s="518"/>
      <c r="Q22" s="519"/>
      <c r="R22" s="520" t="s">
        <v>223</v>
      </c>
      <c r="S22" s="521"/>
      <c r="T22" s="521" t="s">
        <v>222</v>
      </c>
      <c r="U22" s="522"/>
      <c r="V22" s="125"/>
    </row>
    <row r="23" spans="2:24" s="1" customFormat="1" ht="25.5" customHeight="1" x14ac:dyDescent="0.15">
      <c r="B23" s="75"/>
      <c r="C23" s="482" t="s">
        <v>113</v>
      </c>
      <c r="D23" s="483"/>
      <c r="E23" s="475" t="s">
        <v>114</v>
      </c>
      <c r="F23" s="93" t="s">
        <v>158</v>
      </c>
      <c r="G23" s="94">
        <v>0.54166666666666696</v>
      </c>
      <c r="H23" s="95" t="s">
        <v>81</v>
      </c>
      <c r="I23" s="117">
        <f t="shared" ref="I23" si="0">G23+$I$21</f>
        <v>0.55763888888888913</v>
      </c>
      <c r="J23" s="503" t="str">
        <f>D16</f>
        <v>ＦＣ大島</v>
      </c>
      <c r="K23" s="504"/>
      <c r="L23" s="118"/>
      <c r="M23" s="505" t="s">
        <v>116</v>
      </c>
      <c r="N23" s="505"/>
      <c r="O23" s="118"/>
      <c r="P23" s="506" t="str">
        <f>F16</f>
        <v>ＹＭＣＡ</v>
      </c>
      <c r="Q23" s="503"/>
      <c r="R23" s="507" t="str">
        <f>J25</f>
        <v>Ｊスターズ</v>
      </c>
      <c r="S23" s="507"/>
      <c r="T23" s="507" t="str">
        <f>P25</f>
        <v>日本橋ＦＣ</v>
      </c>
      <c r="U23" s="508"/>
      <c r="V23" s="143" t="s">
        <v>117</v>
      </c>
    </row>
    <row r="24" spans="2:24" s="1" customFormat="1" ht="25.5" customHeight="1" x14ac:dyDescent="0.15">
      <c r="B24" s="75"/>
      <c r="C24" s="484"/>
      <c r="D24" s="483"/>
      <c r="E24" s="476"/>
      <c r="F24" s="93" t="s">
        <v>159</v>
      </c>
      <c r="G24" s="94">
        <f t="shared" ref="G24" si="1">G23</f>
        <v>0.54166666666666696</v>
      </c>
      <c r="H24" s="95" t="s">
        <v>81</v>
      </c>
      <c r="I24" s="117">
        <f t="shared" ref="I24:I30" si="2">G24+$I$21</f>
        <v>0.55763888888888913</v>
      </c>
      <c r="J24" s="503" t="str">
        <f>H16</f>
        <v>バディＳＣ江東</v>
      </c>
      <c r="K24" s="504"/>
      <c r="L24" s="118"/>
      <c r="M24" s="505" t="s">
        <v>116</v>
      </c>
      <c r="N24" s="505"/>
      <c r="O24" s="118"/>
      <c r="P24" s="506" t="str">
        <f>J16</f>
        <v>新林ＳＣ</v>
      </c>
      <c r="Q24" s="503"/>
      <c r="R24" s="507" t="str">
        <f>J26</f>
        <v>二寺ＦＣ</v>
      </c>
      <c r="S24" s="507"/>
      <c r="T24" s="507" t="str">
        <f>P26</f>
        <v>スターキッカーズ　Ｂ</v>
      </c>
      <c r="U24" s="508"/>
      <c r="V24" s="143" t="s">
        <v>119</v>
      </c>
    </row>
    <row r="25" spans="2:24" s="1" customFormat="1" ht="25.5" customHeight="1" x14ac:dyDescent="0.15">
      <c r="B25" s="75"/>
      <c r="C25" s="484"/>
      <c r="D25" s="483"/>
      <c r="E25" s="475" t="s">
        <v>120</v>
      </c>
      <c r="F25" s="93" t="s">
        <v>158</v>
      </c>
      <c r="G25" s="94">
        <f>I24+$G$21</f>
        <v>0.56111111111111134</v>
      </c>
      <c r="H25" s="95" t="s">
        <v>81</v>
      </c>
      <c r="I25" s="117">
        <f t="shared" si="2"/>
        <v>0.5770833333333335</v>
      </c>
      <c r="J25" s="503" t="str">
        <f>L16</f>
        <v>Ｊスターズ</v>
      </c>
      <c r="K25" s="504"/>
      <c r="L25" s="118"/>
      <c r="M25" s="505" t="s">
        <v>116</v>
      </c>
      <c r="N25" s="505"/>
      <c r="O25" s="118"/>
      <c r="P25" s="506" t="str">
        <f>P16</f>
        <v>日本橋ＦＣ</v>
      </c>
      <c r="Q25" s="503"/>
      <c r="R25" s="507" t="str">
        <f>J23</f>
        <v>ＦＣ大島</v>
      </c>
      <c r="S25" s="507"/>
      <c r="T25" s="507" t="str">
        <f>P23</f>
        <v>ＹＭＣＡ</v>
      </c>
      <c r="U25" s="508"/>
      <c r="V25" s="143" t="s">
        <v>121</v>
      </c>
    </row>
    <row r="26" spans="2:24" s="1" customFormat="1" ht="25.5" customHeight="1" x14ac:dyDescent="0.15">
      <c r="B26" s="75"/>
      <c r="C26" s="484"/>
      <c r="D26" s="483"/>
      <c r="E26" s="477"/>
      <c r="F26" s="93" t="s">
        <v>159</v>
      </c>
      <c r="G26" s="94">
        <f>G25</f>
        <v>0.56111111111111134</v>
      </c>
      <c r="H26" s="95" t="s">
        <v>81</v>
      </c>
      <c r="I26" s="117">
        <f t="shared" si="2"/>
        <v>0.5770833333333335</v>
      </c>
      <c r="J26" s="503" t="str">
        <f>R16</f>
        <v>二寺ＦＣ</v>
      </c>
      <c r="K26" s="504"/>
      <c r="L26" s="118"/>
      <c r="M26" s="505" t="s">
        <v>116</v>
      </c>
      <c r="N26" s="505"/>
      <c r="O26" s="118"/>
      <c r="P26" s="506" t="str">
        <f>T16</f>
        <v>スターキッカーズ　Ｂ</v>
      </c>
      <c r="Q26" s="503"/>
      <c r="R26" s="507" t="str">
        <f>J24</f>
        <v>バディＳＣ江東</v>
      </c>
      <c r="S26" s="507"/>
      <c r="T26" s="507" t="str">
        <f>P24</f>
        <v>新林ＳＣ</v>
      </c>
      <c r="U26" s="508"/>
      <c r="V26" s="143" t="s">
        <v>122</v>
      </c>
    </row>
    <row r="27" spans="2:24" s="1" customFormat="1" ht="25.5" customHeight="1" x14ac:dyDescent="0.15">
      <c r="B27" s="75"/>
      <c r="C27" s="478" t="s">
        <v>123</v>
      </c>
      <c r="D27" s="479"/>
      <c r="E27" s="475" t="s">
        <v>124</v>
      </c>
      <c r="F27" s="93" t="s">
        <v>158</v>
      </c>
      <c r="G27" s="94">
        <f>I26+G21</f>
        <v>0.58055555555555571</v>
      </c>
      <c r="H27" s="95" t="s">
        <v>81</v>
      </c>
      <c r="I27" s="117">
        <f t="shared" si="2"/>
        <v>0.59652777777777788</v>
      </c>
      <c r="J27" s="497" t="s">
        <v>125</v>
      </c>
      <c r="K27" s="498"/>
      <c r="L27" s="119"/>
      <c r="M27" s="505" t="s">
        <v>116</v>
      </c>
      <c r="N27" s="505"/>
      <c r="O27" s="119"/>
      <c r="P27" s="500" t="s">
        <v>126</v>
      </c>
      <c r="Q27" s="497"/>
      <c r="R27" s="542" t="str">
        <f>J29</f>
        <v>①勝者</v>
      </c>
      <c r="S27" s="542"/>
      <c r="T27" s="542" t="str">
        <f>P29</f>
        <v>②勝者</v>
      </c>
      <c r="U27" s="543"/>
      <c r="V27" s="143" t="s">
        <v>127</v>
      </c>
    </row>
    <row r="28" spans="2:24" s="1" customFormat="1" ht="25.5" customHeight="1" x14ac:dyDescent="0.15">
      <c r="B28" s="75"/>
      <c r="C28" s="480"/>
      <c r="D28" s="481"/>
      <c r="E28" s="477"/>
      <c r="F28" s="93" t="s">
        <v>159</v>
      </c>
      <c r="G28" s="94">
        <f>G27</f>
        <v>0.58055555555555571</v>
      </c>
      <c r="H28" s="95" t="s">
        <v>81</v>
      </c>
      <c r="I28" s="117">
        <f t="shared" si="2"/>
        <v>0.59652777777777788</v>
      </c>
      <c r="J28" s="497" t="s">
        <v>128</v>
      </c>
      <c r="K28" s="498"/>
      <c r="L28" s="119"/>
      <c r="M28" s="505" t="s">
        <v>116</v>
      </c>
      <c r="N28" s="505"/>
      <c r="O28" s="119"/>
      <c r="P28" s="500" t="s">
        <v>129</v>
      </c>
      <c r="Q28" s="497"/>
      <c r="R28" s="542" t="str">
        <f>J30</f>
        <v>③勝者</v>
      </c>
      <c r="S28" s="542"/>
      <c r="T28" s="542" t="str">
        <f>P30</f>
        <v>④勝者</v>
      </c>
      <c r="U28" s="543"/>
      <c r="V28" s="143" t="s">
        <v>130</v>
      </c>
    </row>
    <row r="29" spans="2:24" s="1" customFormat="1" ht="25.5" customHeight="1" x14ac:dyDescent="0.15">
      <c r="B29" s="75"/>
      <c r="C29" s="482" t="s">
        <v>131</v>
      </c>
      <c r="D29" s="483"/>
      <c r="E29" s="475" t="s">
        <v>132</v>
      </c>
      <c r="F29" s="93" t="s">
        <v>158</v>
      </c>
      <c r="G29" s="94">
        <f t="shared" ref="G29" si="3">I28+$G$21</f>
        <v>0.60000000000000009</v>
      </c>
      <c r="H29" s="95" t="s">
        <v>81</v>
      </c>
      <c r="I29" s="117">
        <f t="shared" si="2"/>
        <v>0.61597222222222225</v>
      </c>
      <c r="J29" s="497" t="s">
        <v>133</v>
      </c>
      <c r="K29" s="498"/>
      <c r="L29" s="119"/>
      <c r="M29" s="505" t="s">
        <v>116</v>
      </c>
      <c r="N29" s="505"/>
      <c r="O29" s="119"/>
      <c r="P29" s="500" t="s">
        <v>134</v>
      </c>
      <c r="Q29" s="497"/>
      <c r="R29" s="542" t="str">
        <f>J27</f>
        <v>①敗者</v>
      </c>
      <c r="S29" s="542"/>
      <c r="T29" s="542" t="str">
        <f>P27</f>
        <v>②敗者</v>
      </c>
      <c r="U29" s="543"/>
      <c r="V29" s="143" t="s">
        <v>135</v>
      </c>
    </row>
    <row r="30" spans="2:24" s="1" customFormat="1" ht="25.5" customHeight="1" x14ac:dyDescent="0.15">
      <c r="B30" s="75"/>
      <c r="C30" s="484"/>
      <c r="D30" s="483"/>
      <c r="E30" s="477"/>
      <c r="F30" s="93" t="s">
        <v>159</v>
      </c>
      <c r="G30" s="94">
        <f>G29</f>
        <v>0.60000000000000009</v>
      </c>
      <c r="H30" s="95" t="s">
        <v>81</v>
      </c>
      <c r="I30" s="117">
        <f t="shared" si="2"/>
        <v>0.61597222222222225</v>
      </c>
      <c r="J30" s="497" t="s">
        <v>136</v>
      </c>
      <c r="K30" s="498"/>
      <c r="L30" s="119"/>
      <c r="M30" s="505" t="s">
        <v>116</v>
      </c>
      <c r="N30" s="505"/>
      <c r="O30" s="119"/>
      <c r="P30" s="500" t="s">
        <v>137</v>
      </c>
      <c r="Q30" s="497"/>
      <c r="R30" s="542" t="str">
        <f>J28</f>
        <v>③敗者</v>
      </c>
      <c r="S30" s="542"/>
      <c r="T30" s="542" t="str">
        <f>P28</f>
        <v>④敗者</v>
      </c>
      <c r="U30" s="543"/>
      <c r="V30" s="143" t="s">
        <v>138</v>
      </c>
    </row>
    <row r="31" spans="2:24" s="1" customFormat="1" ht="30" customHeight="1" x14ac:dyDescent="0.15">
      <c r="B31" s="75"/>
      <c r="C31" s="482" t="s">
        <v>139</v>
      </c>
      <c r="D31" s="496"/>
      <c r="E31" s="92" t="s">
        <v>140</v>
      </c>
      <c r="F31" s="93" t="s">
        <v>158</v>
      </c>
      <c r="G31" s="94">
        <f>I30+$G$21</f>
        <v>0.61944444444444446</v>
      </c>
      <c r="H31" s="95" t="s">
        <v>81</v>
      </c>
      <c r="I31" s="117">
        <f>G31+I21</f>
        <v>0.63541666666666663</v>
      </c>
      <c r="J31" s="497" t="s">
        <v>141</v>
      </c>
      <c r="K31" s="498"/>
      <c r="L31" s="119"/>
      <c r="M31" s="505" t="s">
        <v>116</v>
      </c>
      <c r="N31" s="505"/>
      <c r="O31" s="119"/>
      <c r="P31" s="500" t="s">
        <v>142</v>
      </c>
      <c r="Q31" s="497"/>
      <c r="R31" s="497" t="str">
        <f>J32</f>
        <v>⑦勝者</v>
      </c>
      <c r="S31" s="497"/>
      <c r="T31" s="497" t="str">
        <f>P32</f>
        <v>⑧勝者</v>
      </c>
      <c r="U31" s="538"/>
      <c r="V31" s="143" t="s">
        <v>143</v>
      </c>
    </row>
    <row r="32" spans="2:24" s="1" customFormat="1" ht="30" customHeight="1" x14ac:dyDescent="0.15">
      <c r="B32" s="75"/>
      <c r="C32" s="487" t="s">
        <v>144</v>
      </c>
      <c r="D32" s="488"/>
      <c r="E32" s="96" t="s">
        <v>145</v>
      </c>
      <c r="F32" s="97" t="s">
        <v>158</v>
      </c>
      <c r="G32" s="98">
        <f>I31+$G$21</f>
        <v>0.63888888888888884</v>
      </c>
      <c r="H32" s="99" t="s">
        <v>81</v>
      </c>
      <c r="I32" s="120">
        <f>G32+I21</f>
        <v>0.65486111111111101</v>
      </c>
      <c r="J32" s="489" t="s">
        <v>146</v>
      </c>
      <c r="K32" s="490"/>
      <c r="L32" s="121"/>
      <c r="M32" s="539" t="s">
        <v>116</v>
      </c>
      <c r="N32" s="540"/>
      <c r="O32" s="121"/>
      <c r="P32" s="493" t="s">
        <v>147</v>
      </c>
      <c r="Q32" s="489"/>
      <c r="R32" s="489" t="str">
        <f>J31</f>
        <v>⑦敗者</v>
      </c>
      <c r="S32" s="489"/>
      <c r="T32" s="489" t="str">
        <f>P31</f>
        <v>⑧敗者</v>
      </c>
      <c r="U32" s="541"/>
      <c r="V32" s="143" t="s">
        <v>148</v>
      </c>
    </row>
    <row r="33" spans="2:22" s="1" customFormat="1" ht="11.25" customHeight="1" x14ac:dyDescent="0.15">
      <c r="B33" s="75"/>
      <c r="C33" s="100"/>
      <c r="D33" s="101"/>
      <c r="E33" s="101"/>
      <c r="F33" s="101"/>
      <c r="G33" s="102"/>
      <c r="H33" s="103"/>
      <c r="I33" s="10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37"/>
    </row>
    <row r="34" spans="2:22" ht="8.25" customHeight="1" x14ac:dyDescent="0.15">
      <c r="B34" s="104"/>
      <c r="C34" s="105"/>
      <c r="D34" s="105"/>
      <c r="E34" s="105"/>
      <c r="F34" s="105"/>
      <c r="G34" s="106"/>
      <c r="H34" s="107"/>
      <c r="I34" s="106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44"/>
    </row>
  </sheetData>
  <mergeCells count="77">
    <mergeCell ref="Q5:R5"/>
    <mergeCell ref="O6:P6"/>
    <mergeCell ref="H7:I7"/>
    <mergeCell ref="N8:O8"/>
    <mergeCell ref="L12:M12"/>
    <mergeCell ref="N12:O12"/>
    <mergeCell ref="N13:O13"/>
    <mergeCell ref="N14:O14"/>
    <mergeCell ref="L15:M15"/>
    <mergeCell ref="L16:M16"/>
    <mergeCell ref="L17:M17"/>
    <mergeCell ref="M19:N19"/>
    <mergeCell ref="S19:T19"/>
    <mergeCell ref="C22:F22"/>
    <mergeCell ref="G22:I22"/>
    <mergeCell ref="J22:Q22"/>
    <mergeCell ref="R22:S22"/>
    <mergeCell ref="T22:U22"/>
    <mergeCell ref="J23:K23"/>
    <mergeCell ref="M23:N23"/>
    <mergeCell ref="P23:Q23"/>
    <mergeCell ref="R23:S23"/>
    <mergeCell ref="T23:U23"/>
    <mergeCell ref="J24:K24"/>
    <mergeCell ref="M24:N24"/>
    <mergeCell ref="P24:Q24"/>
    <mergeCell ref="R24:S24"/>
    <mergeCell ref="T24:U24"/>
    <mergeCell ref="J25:K25"/>
    <mergeCell ref="M25:N25"/>
    <mergeCell ref="P25:Q25"/>
    <mergeCell ref="R25:S25"/>
    <mergeCell ref="T25:U25"/>
    <mergeCell ref="J26:K26"/>
    <mergeCell ref="M26:N26"/>
    <mergeCell ref="P26:Q26"/>
    <mergeCell ref="R26:S26"/>
    <mergeCell ref="T26:U26"/>
    <mergeCell ref="J27:K27"/>
    <mergeCell ref="M27:N27"/>
    <mergeCell ref="P27:Q27"/>
    <mergeCell ref="R27:S27"/>
    <mergeCell ref="T27:U27"/>
    <mergeCell ref="J28:K28"/>
    <mergeCell ref="M28:N28"/>
    <mergeCell ref="P28:Q28"/>
    <mergeCell ref="R28:S28"/>
    <mergeCell ref="T28:U28"/>
    <mergeCell ref="J29:K29"/>
    <mergeCell ref="M29:N29"/>
    <mergeCell ref="P29:Q29"/>
    <mergeCell ref="R29:S29"/>
    <mergeCell ref="T29:U29"/>
    <mergeCell ref="J30:K30"/>
    <mergeCell ref="M30:N30"/>
    <mergeCell ref="P30:Q30"/>
    <mergeCell ref="R30:S30"/>
    <mergeCell ref="T30:U30"/>
    <mergeCell ref="T31:U31"/>
    <mergeCell ref="C32:D32"/>
    <mergeCell ref="J32:K32"/>
    <mergeCell ref="M32:N32"/>
    <mergeCell ref="P32:Q32"/>
    <mergeCell ref="R32:S32"/>
    <mergeCell ref="T32:U32"/>
    <mergeCell ref="C31:D31"/>
    <mergeCell ref="J31:K31"/>
    <mergeCell ref="M31:N31"/>
    <mergeCell ref="P31:Q31"/>
    <mergeCell ref="R31:S31"/>
    <mergeCell ref="E23:E24"/>
    <mergeCell ref="E25:E26"/>
    <mergeCell ref="E27:E28"/>
    <mergeCell ref="E29:E30"/>
    <mergeCell ref="C23:D26"/>
    <mergeCell ref="C27:D28"/>
    <mergeCell ref="C29:D30"/>
  </mergeCells>
  <phoneticPr fontId="73"/>
  <pageMargins left="0.209722222222222" right="0.22986111111111099" top="0.55972222222222201" bottom="0.98333333333333295" header="0.27986111111111101" footer="0.51180555555555596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第14回参加チーム</vt:lpstr>
      <vt:lpstr>予選①リーグ戦表</vt:lpstr>
      <vt:lpstr>予選①試合時間</vt:lpstr>
      <vt:lpstr>予選②リーグ戦表</vt:lpstr>
      <vt:lpstr>予選②試合時間</vt:lpstr>
      <vt:lpstr>４位</vt:lpstr>
      <vt:lpstr>３位</vt:lpstr>
      <vt:lpstr>２位</vt:lpstr>
      <vt:lpstr>1位</vt:lpstr>
      <vt:lpstr>過去の大会結果</vt:lpstr>
      <vt:lpstr>第14回参加チーム!Print_Area</vt:lpstr>
      <vt:lpstr>予選①リーグ戦表!Print_Area</vt:lpstr>
      <vt:lpstr>予選②リーグ戦表!Print_Area</vt:lpstr>
      <vt:lpstr>'1位'!TABLE</vt:lpstr>
      <vt:lpstr>'２位'!TABLE</vt:lpstr>
      <vt:lpstr>'３位'!TABLE</vt:lpstr>
      <vt:lpstr>'４位'!TABLE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　Katsuyuki</dc:creator>
  <cp:lastModifiedBy>正田新二</cp:lastModifiedBy>
  <cp:lastPrinted>2016-02-07T23:14:53Z</cp:lastPrinted>
  <dcterms:created xsi:type="dcterms:W3CDTF">2011-06-27T14:11:30Z</dcterms:created>
  <dcterms:modified xsi:type="dcterms:W3CDTF">2016-02-08T14:16:44Z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